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2302015_modell_kommunal_ebe\Results\"/>
    </mc:Choice>
  </mc:AlternateContent>
  <xr:revisionPtr revIDLastSave="0" documentId="13_ncr:1_{2963D99F-C64C-4984-ABAD-6016D933C131}" xr6:coauthVersionLast="47" xr6:coauthVersionMax="47" xr10:uidLastSave="{00000000-0000-0000-0000-000000000000}"/>
  <bookViews>
    <workbookView xWindow="23880" yWindow="-120" windowWidth="29040" windowHeight="15840" tabRatio="939" activeTab="4" xr2:uid="{356FAC54-03F2-431D-B1C9-0E7AF092A87E}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6" l="1"/>
  <c r="B33" i="1"/>
  <c r="B38" i="4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G47" i="5" l="1"/>
  <c r="E14" i="6" s="1"/>
  <c r="I44" i="5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H33" authorId="0" shapeId="0" xr:uid="{D53036D2-F0FF-45E7-BD07-A5F4EAD4B231}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 xr:uid="{0E6A8CB8-A95B-4589-AB63-9D9BAC61E03D}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wolfgang.mayer</author>
  </authors>
  <commentList>
    <comment ref="D27" authorId="0" shapeId="0" xr:uid="{5EC1F968-C215-4F09-98B5-2B1B42FE101A}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 xr:uid="{7E57DE48-8176-4B0C-894A-F6EA3F475E22}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 xr:uid="{AFE7BAA5-9140-4831-9014-F6C4D2AFFCDB}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 xr:uid="{06BAB8C5-87A9-4439-B99B-A649032FF2BE}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<sst xmlns="http://schemas.openxmlformats.org/spreadsheetml/2006/main" count="286" uniqueCount="201">
  <si>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</si>
  <si>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</si>
  <si>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</si>
  <si>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</si>
  <si>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</si>
  <si>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</si>
  <si>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</si>
  <si>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</si>
  <si>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</si>
  <si>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</si>
  <si>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</si>
  <si>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</si>
  <si>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</si>
  <si>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</si>
  <si>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</si>
  <si>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</si>
  <si>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</si>
  <si>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</si>
  <si>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</si>
  <si>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</si>
  <si>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</si>
  <si>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</si>
  <si>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</si>
  <si>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</si>
  <si>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</si>
  <si>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</si>
  <si>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</si>
  <si>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</si>
  <si>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</si>
  <si>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</si>
  <si>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</si>
  <si>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</si>
  <si>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</si>
  <si>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</si>
  <si>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</si>
  <si>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</si>
  <si>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</si>
  <si>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</si>
  <si>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</si>
  <si>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</si>
  <si>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</si>
  <si>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</si>
  <si>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</si>
  <si>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</si>
  <si>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</si>
  <si>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</si>
  <si>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Stromversorgung.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</si>
  <si>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</si>
  <si>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</si>
  <si>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</si>
  <si>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</si>
  <si>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</si>
  <si>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</si>
  <si>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</si>
  <si>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</si>
  <si>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</si>
  <si>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</si>
  <si>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</si>
  <si>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</si>
  <si>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</si>
  <si>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</si>
  <si>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</si>
  <si>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</si>
  <si>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</si>
  <si>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</si>
  <si>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</si>
  <si>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</si>
  <si>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</si>
  <si>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</si>
  <si>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</si>
  <si>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</si>
  <si>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</si>
  <si>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</si>
  <si>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</si>
  <si>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</si>
  <si>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</si>
  <si>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</si>
  <si>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</si>
  <si>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</si>
  <si>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</si>
  <si>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</si>
  <si>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</si>
  <si>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</si>
  <si>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Entscheidungen, die Art und Umfang der zukünftigen Nutzung vorhandener Potenziale betreffen, obliegen der Gemeinde. Nachstehender Szenarien-Generator ermöglicht ein Experimentieren mit verschiedenen Ausbauzielen und dient als Hilfestellung zur Abschätzung der benötigten Handlungsschritte auf dem Weg zu einer erneuerbaren Heizwärmeversorgung.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</si>
  <si>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</si>
  <si>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</si>
  <si>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</si>
  <si>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</si>
  <si>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</si>
  <si>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</si>
  <si>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</si>
  <si>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</si>
  <si>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</si>
  <si>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</si>
  <si>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</si>
  <si>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</si>
  <si>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</si>
  <si>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</si>
  <si>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</si>
  <si>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</si>
  <si>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</si>
  <si>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</si>
  <si>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</si>
  <si>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</si>
  <si>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</si>
  <si>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</si>
  <si>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</si>
  <si>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</si>
  <si>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</si>
  <si>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</si>
  <si>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</si>
  <si>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</si>
  <si>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</si>
  <si>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</si>
  <si>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</si>
  <si>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</si>
  <si>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</si>
  <si>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</si>
  <si>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</si>
  <si>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</si>
  <si>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</si>
  <si>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</si>
  <si>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</si>
  <si>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</si>
  <si>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</si>
  <si>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</si>
  <si>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</si>
  <si>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</si>
  <si>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</si>
  <si>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</si>
  <si>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</si>
  <si>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</si>
  <si>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</si>
  <si>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</si>
  <si>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</si>
  <si>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</si>
  <si>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</si>
  <si>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</si>
  <si>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</si>
  <si>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</si>
  <si>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</si>
  <si>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</si>
  <si>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</si>
  <si>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</si>
  <si>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</si>
  <si>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</si>
  <si>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</si>
  <si>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</si>
  <si>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</si>
  <si>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</si>
  <si>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</si>
  <si>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</si>
  <si>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</si>
  <si>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</si>
  <si>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</si>
  <si>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</si>
  <si>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</si>
  <si>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</si>
  <si>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</si>
  <si>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</si>
  <si>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</si>
  <si>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</si>
  <si>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</si>
  <si>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</si>
  <si>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</si>
  <si>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</si>
  <si>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</si>
  <si>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</si>
  <si>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</si>
  <si>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</si>
  <si>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</si>
  <si>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</si>
  <si>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</si>
  <si>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</si>
  <si>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</si>
  <si>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</si>
  <si>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</si>
  <si>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</si>
  <si>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</si>
  <si>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</si>
  <si>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</si>
  <si>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</si>
  <si>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</si>
  <si>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</si>
  <si>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</si>
  <si>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</si>
  <si>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</si>
  <si>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</si>
  <si>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</si>
  <si>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</si>
  <si>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</si>
  <si>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Gemeinde Vaterstetten</t>
  </si>
  <si>
    <t>Stand: 15.02.2023</t>
  </si>
  <si>
    <t>Die Gemeinde Vaterstetten setzt sich folgende Ziele:</t>
  </si>
  <si>
    <t>Baldham</t>
  </si>
  <si>
    <t>Hergolding</t>
  </si>
  <si>
    <t>Neufarn</t>
  </si>
  <si>
    <t>Parsdorf</t>
  </si>
  <si>
    <t>Purfing</t>
  </si>
  <si>
    <t>Vaterstetten</t>
  </si>
  <si>
    <t>Weißenfeld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</si>
</sst>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 xr:uid="{BDDCD576-6A94-40EB-A471-99C50DA75D85}"/>
    <cellStyle name="Beschreibung" xfId="7" xr:uid="{ABFC937D-E58A-4F56-8F94-5D3A65AA2EF4}"/>
    <cellStyle name="FESTWERT" xfId="8" xr:uid="{0BF3020C-4377-402F-84B6-7471BA9ED036}"/>
    <cellStyle name="FORMEL" xfId="9" xr:uid="{3884780E-AB8A-4403-97DB-628F5C768793}"/>
    <cellStyle name="GLIEDERUNG" xfId="3" xr:uid="{1585B160-82FB-462D-8A08-5233AA837D29}"/>
    <cellStyle name="Header" xfId="10" xr:uid="{ADC3C6D4-5FF2-4E9A-AAE0-B79D612FD744}"/>
    <cellStyle name="Link" xfId="2" builtinId="8"/>
    <cellStyle name="Prozent" xfId="1" builtinId="5"/>
    <cellStyle name="Prozent 2" xfId="12" xr:uid="{073E785E-E6BC-457E-8B63-9D9EAD872202}"/>
    <cellStyle name="Spalte" xfId="6" xr:uid="{28E146CA-E76C-4697-BD24-91D1289F9CF4}"/>
    <cellStyle name="Standard" xfId="0" builtinId="0"/>
    <cellStyle name="Standard 2" xfId="11" xr:uid="{04DAE234-FAE8-49F3-B261-38C6FC7CC82A}"/>
    <cellStyle name="Veränderbar" xfId="4" xr:uid="{D4F18ECE-226C-4205-8258-7637406C7EA0}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127359.5</c:v>
                </c:pt>
                <c:pt idx="1">
                  <c:v>114072.42020322775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98353.93</c:v>
                </c:pt>
                <c:pt idx="1">
                  <c:v>131817.45358890694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4565.5</c:v>
                </c:pt>
                <c:pt idx="1">
                  <c:v>4967.5075639980678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30684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199595</c:v>
                </c:pt>
                <c:pt idx="1">
                  <c:v>250857.38135613277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230279</c:v>
                </c:pt>
                <c:pt idx="1">
                  <c:v>250857.38135613277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32006.3</c:v>
                </c:pt>
                <c:pt idx="1">
                  <c:v>25851.020474269033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39405.440000000002</c:v>
                </c:pt>
                <c:pt idx="1">
                  <c:v>44201.358551567901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1895.59</c:v>
                </c:pt>
                <c:pt idx="1">
                  <c:v>1297.6170334079684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1822.6935483870966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18119</c:v>
                </c:pt>
                <c:pt idx="1">
                  <c:v>18119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60528.759999999995</c:v>
                </c:pt>
                <c:pt idx="1">
                  <c:v>55053.689607631997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78647.759999999995</c:v>
                </c:pt>
                <c:pt idx="1">
                  <c:v>73172.689607631997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#.##0\ "t/a"</c:formatCode>
                <c:ptCount val="1"/>
                <c:pt idx="0">
                  <c:v>11010.737921526399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#.##0\ "t/a"</c:formatCode>
                <c:ptCount val="1"/>
                <c:pt idx="0">
                  <c:v>60205.771525471864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#.##0\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.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35BC-72B5-48E1-9414-EB45577254FC}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2578125" defaultRowHeight="14.25" x14ac:dyDescent="0.2"/>
  <cols>
    <col min="1" max="1" width="11.42578125" style="1"/>
    <col min="2" max="2" width="28.28515625" style="1" bestFit="1" customWidth="1"/>
    <col min="3" max="3" width="70.7109375" style="1" customWidth="1"/>
    <col min="4" max="16384" width="11.42578125" style="1"/>
  </cols>
  <sheetData>
    <row r="3" spans="2:4" ht="20.25" x14ac:dyDescent="0.3">
      <c r="B3" s="193" t="s">
        <v>141</v>
      </c>
      <c r="C3" s="194"/>
    </row>
    <row r="4" spans="2:4" ht="25.5" customHeight="1" x14ac:dyDescent="0.2">
      <c r="B4" s="147" t="s">
        <v>89</v>
      </c>
      <c r="C4" s="148" t="s">
        <v>132</v>
      </c>
      <c r="D4" s="25"/>
    </row>
    <row r="5" spans="2:4" ht="12" customHeight="1" x14ac:dyDescent="0.2">
      <c r="B5" s="147"/>
      <c r="C5" s="148"/>
      <c r="D5" s="25"/>
    </row>
    <row r="6" spans="2:4" ht="28.5" x14ac:dyDescent="0.2">
      <c r="B6" s="153" t="s">
        <v>90</v>
      </c>
      <c r="C6" s="152" t="s">
        <v>135</v>
      </c>
      <c r="D6" s="27"/>
    </row>
    <row r="7" spans="2:4" x14ac:dyDescent="0.2">
      <c r="B7" s="153"/>
      <c r="C7" s="149"/>
      <c r="D7" s="27"/>
    </row>
    <row r="8" spans="2:4" ht="28.5" x14ac:dyDescent="0.2">
      <c r="B8" s="153" t="s">
        <v>91</v>
      </c>
      <c r="C8" s="152" t="s">
        <v>133</v>
      </c>
      <c r="D8" s="27"/>
    </row>
    <row r="9" spans="2:4" x14ac:dyDescent="0.2">
      <c r="B9" s="153"/>
      <c r="C9" s="149"/>
      <c r="D9" s="27"/>
    </row>
    <row r="10" spans="2:4" x14ac:dyDescent="0.2">
      <c r="B10" s="153" t="s">
        <v>166</v>
      </c>
      <c r="C10" s="149" t="s">
        <v>165</v>
      </c>
      <c r="D10" s="27"/>
    </row>
    <row r="11" spans="2:4" x14ac:dyDescent="0.2">
      <c r="B11" s="153"/>
      <c r="C11" s="149"/>
      <c r="D11" s="27"/>
    </row>
    <row r="12" spans="2:4" x14ac:dyDescent="0.2">
      <c r="B12" s="153" t="s">
        <v>94</v>
      </c>
      <c r="C12" s="149" t="s">
        <v>134</v>
      </c>
      <c r="D12" s="26"/>
    </row>
    <row r="13" spans="2:4" x14ac:dyDescent="0.2">
      <c r="B13" s="153"/>
      <c r="C13" s="149"/>
      <c r="D13" s="26"/>
    </row>
    <row r="14" spans="2:4" ht="28.5" x14ac:dyDescent="0.2">
      <c r="B14" s="153" t="s">
        <v>92</v>
      </c>
      <c r="C14" s="152" t="s">
        <v>131</v>
      </c>
      <c r="D14" s="26"/>
    </row>
    <row r="15" spans="2:4" x14ac:dyDescent="0.2">
      <c r="B15" s="153"/>
      <c r="C15" s="149"/>
      <c r="D15" s="26"/>
    </row>
    <row r="16" spans="2:4" x14ac:dyDescent="0.2">
      <c r="B16" s="153" t="s">
        <v>93</v>
      </c>
      <c r="C16" s="149" t="s">
        <v>130</v>
      </c>
      <c r="D16" s="26"/>
    </row>
    <row r="17" spans="2:4" x14ac:dyDescent="0.2">
      <c r="B17" s="150"/>
      <c r="C17" s="151"/>
      <c r="D17" s="26"/>
    </row>
    <row r="18" spans="2:4" x14ac:dyDescent="0.2">
      <c r="B18" s="28"/>
      <c r="C18" s="26"/>
      <c r="D18" s="26"/>
    </row>
  </sheetData>
  <mergeCells count="1">
    <mergeCell ref="B3:C3"/>
  </mergeCells>
  <hyperlinks>
    <hyperlink ref="B6" location="Ausbauziel_Strom!A1" display="Ausbauziel_Strom" xr:uid="{D8F513B2-A7CE-41FA-A0C4-D4311029C8DC}"/>
    <hyperlink ref="B8" location="Ausbauziel_Wärme!A1" display="Ausbauziel_Wärme" xr:uid="{5BE969DD-51E2-4B8B-8010-454BAD113642}"/>
    <hyperlink ref="B14" location="'Nachfrage &amp; Erzeugung'!A1" display="Nachfrage &amp; Erzeugung" xr:uid="{7A91AAB8-86A1-46CE-86D6-EE28ED99FB2A}"/>
    <hyperlink ref="B12" location="'Basis-Annahmen'!A1" display="Basis-Annahmen" xr:uid="{F5479AE9-6ABC-4EAF-A769-5684A46D19F5}"/>
    <hyperlink ref="B16" location="Potenzial!A1" display="Potenzial" xr:uid="{C067BB47-AB2C-4399-A049-CCF0FD1123DA}"/>
    <hyperlink ref="B10" location="THG_Emissionen!A1" display="THG_Emissionen" xr:uid="{29821A24-042C-47E6-B787-61AA8DEE46DA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09D87-9B69-4574-BC64-2711FDB09A6E}">
  <sheetPr codeName="Tabelle2"/>
  <dimension ref="A1:L93"/>
  <sheetViews>
    <sheetView view="pageLayout" topLeftCell="A20" zoomScaleNormal="100" workbookViewId="0">
      <selection activeCell="I23" sqref="I1:I104857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9.28515625" style="1" customWidth="1"/>
    <col min="6" max="6" width="10.42578125" style="1" customWidth="1"/>
    <col min="7" max="7" width="12.42578125" style="1" customWidth="1"/>
    <col min="8" max="8" width="9.7109375" style="1" customWidth="1"/>
    <col min="9" max="9" width="7.7109375" style="1" customWidth="1"/>
    <col min="10" max="10" width="4.85546875" style="1" customWidth="1"/>
    <col min="11" max="11" width="15.42578125" style="6" customWidth="1"/>
    <col min="12" max="12" width="3" style="1" customWidth="1"/>
    <col min="13" max="16384" width="11.42578125" style="1"/>
  </cols>
  <sheetData>
    <row r="1" spans="1:12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">
      <c r="A4" s="216" t="s">
        <v>47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35">
      <c r="A5" s="22"/>
      <c r="F5" s="213"/>
      <c r="G5" s="213"/>
      <c r="H5" s="213"/>
      <c r="K5" s="1"/>
      <c r="L5" s="22"/>
    </row>
    <row r="6" spans="1:12" ht="24" customHeight="1" x14ac:dyDescent="0.2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250.857 MWh/a</v>
      </c>
      <c r="J13" s="219"/>
      <c r="K13" s="219"/>
      <c r="L13" s="10"/>
    </row>
    <row r="14" spans="1:12" ht="18" customHeight="1" x14ac:dyDescent="0.2">
      <c r="A14" s="10"/>
      <c r="B14" s="10"/>
      <c r="D14" s="218" t="s">
        <v>182</v>
      </c>
      <c r="E14" s="218"/>
      <c r="F14" s="218"/>
      <c r="G14" s="218"/>
      <c r="H14" s="218"/>
      <c r="I14" s="219" t="str">
        <f>""&amp;FIXED(D82,0,FALSE)&amp;" MWh/a"</f>
        <v>230.279 MWh/a</v>
      </c>
      <c r="J14" s="219"/>
      <c r="K14" s="219"/>
      <c r="L14" s="10"/>
    </row>
    <row r="15" spans="1:12" ht="18" customHeight="1" x14ac:dyDescent="0.2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9 %</v>
      </c>
      <c r="J15" s="220"/>
      <c r="K15" s="220"/>
      <c r="L15" s="10"/>
    </row>
    <row r="16" spans="1:12" ht="30.75" customHeight="1" x14ac:dyDescent="0.2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">
      <c r="B20" s="202" t="s">
        <v>193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">
      <c r="B22" s="232" t="s">
        <v>186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">
      <c r="B26" s="202" t="s">
        <v>83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">
      <c r="B27" s="228" t="s">
        <v>193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">
      <c r="A29" s="14"/>
      <c r="B29" s="238" t="s">
        <v>29</v>
      </c>
      <c r="C29" s="238"/>
      <c r="D29" s="238"/>
      <c r="E29" s="238"/>
      <c r="F29" s="230" t="s">
        <v>78</v>
      </c>
      <c r="G29" s="230"/>
      <c r="H29" s="237" t="s">
        <v>79</v>
      </c>
      <c r="I29" s="237"/>
      <c r="J29" s="230" t="s">
        <v>84</v>
      </c>
      <c r="K29" s="230"/>
    </row>
    <row r="30" spans="1:12" ht="21.6" customHeight="1" x14ac:dyDescent="0.2">
      <c r="A30" s="14"/>
      <c r="B30" s="242" t="s">
        <v>76</v>
      </c>
      <c r="C30" s="242"/>
      <c r="D30" s="242"/>
      <c r="E30" s="242"/>
      <c r="F30" s="239">
        <v>0</v>
      </c>
      <c r="G30" s="239"/>
      <c r="H30" s="241" t="s">
        <v>146</v>
      </c>
      <c r="I30" s="241"/>
      <c r="J30" s="240">
        <f>F30*E82</f>
        <v>0</v>
      </c>
      <c r="K30" s="240"/>
    </row>
    <row r="31" spans="1:12" ht="21.6" customHeight="1" x14ac:dyDescent="0.2">
      <c r="A31" s="14"/>
      <c r="B31" s="224" t="s">
        <v>155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">
      <c r="A32" s="14"/>
      <c r="B32" s="242" t="s">
        <v>77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250857.38135613277</v>
      </c>
      <c r="K32" s="240"/>
    </row>
    <row r="33" spans="1:12" ht="21.6" customHeight="1" x14ac:dyDescent="0.2">
      <c r="A33" s="14"/>
      <c r="B33" s="224" t="s">
        <v>153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">
      <c r="A34" s="14"/>
      <c r="B34" s="195" t="s">
        <v>154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">
      <c r="A35" s="14"/>
      <c r="B35" s="195" t="s">
        <v>156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">
      <c r="A36" s="14"/>
      <c r="B36" s="195" t="s">
        <v>157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">
      <c r="A37" s="14"/>
      <c r="B37" s="195" t="s">
        <v>184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250857.38135613277</v>
      </c>
      <c r="K37" s="207"/>
    </row>
    <row r="38" spans="1:12" ht="44.25" customHeight="1" x14ac:dyDescent="0.2">
      <c r="B38" s="202" t="str">
        <f>"Bei erfolgreicher Umsetzung dieser Zielsetzung ergäbe sich für die Gemeinde folgende Deckung der Wärmenachfrage  für das Jahr "&amp;'Basis-Annahmen'!E5&amp;":"</f>
        <v>Bei erfolgreicher Umsetzung dieser Zielsetzung ergäbe sich für die Gemeinde folgende Deckung der Wärmenachfrage 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">
      <c r="B39" s="203" t="s">
        <v>81</v>
      </c>
      <c r="C39" s="203"/>
      <c r="D39" s="203"/>
      <c r="E39" s="203"/>
      <c r="F39" s="203"/>
      <c r="G39" s="201" t="s">
        <v>80</v>
      </c>
      <c r="H39" s="201"/>
      <c r="I39" s="201" t="s">
        <v>74</v>
      </c>
      <c r="J39" s="201"/>
      <c r="K39" s="201"/>
    </row>
    <row r="40" spans="1:12" s="14" customFormat="1" ht="21" customHeight="1" x14ac:dyDescent="0.2">
      <c r="B40" s="211" t="s">
        <v>55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">
      <c r="B41" s="211" t="s">
        <v>75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250857.38135613277</v>
      </c>
      <c r="J41" s="199"/>
      <c r="K41" s="199"/>
    </row>
    <row r="42" spans="1:12" x14ac:dyDescent="0.2">
      <c r="L42" s="15"/>
    </row>
    <row r="43" spans="1:12" ht="45.75" customHeight="1" x14ac:dyDescent="0.2">
      <c r="L43" s="15"/>
    </row>
    <row r="52" spans="1:12" ht="46.5" customHeight="1" x14ac:dyDescent="0.2">
      <c r="B52" s="202" t="s">
        <v>183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8" x14ac:dyDescent="0.2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">
      <c r="K55" s="1"/>
    </row>
    <row r="56" spans="1:12" ht="49.5" customHeight="1" x14ac:dyDescent="0.2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">
      <c r="B57" s="198" t="s">
        <v>180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">
      <c r="B60" s="198" t="s">
        <v>172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">
      <c r="B61" s="198" t="s">
        <v>174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">
      <c r="B62" s="198" t="s">
        <v>173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">
      <c r="B63" s="198" t="s">
        <v>175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">
      <c r="B64" s="198" t="s">
        <v>176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">
      <c r="B65" s="198" t="s">
        <v>177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">
      <c r="B66" s="198" t="s">
        <v>178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">
      <c r="B67" s="198" t="s">
        <v>179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">
      <c r="A76" s="172"/>
      <c r="B76" s="172"/>
      <c r="C76" s="174" t="s">
        <v>140</v>
      </c>
      <c r="D76" s="175"/>
      <c r="E76" s="175"/>
      <c r="F76" s="175"/>
      <c r="G76" s="174" t="s">
        <v>93</v>
      </c>
      <c r="H76" s="176"/>
      <c r="I76" s="176"/>
      <c r="J76" s="154"/>
      <c r="K76" s="154"/>
      <c r="L76" s="154"/>
    </row>
    <row r="77" spans="1:12" x14ac:dyDescent="0.2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">
      <c r="A78" s="172"/>
      <c r="B78" s="172"/>
      <c r="C78" s="176" t="str">
        <f>'Nachfrage &amp; Erzeugung'!B38</f>
        <v>Private Haushalte</v>
      </c>
      <c r="D78" s="177">
        <f>'Nachfrage &amp; Erzeugung'!C38</f>
        <v>127359.5</v>
      </c>
      <c r="E78" s="177">
        <f>LOOKUP('Basis-Annahmen'!E5,'Nachfrage &amp; Erzeugung'!D36:G36,'Nachfrage &amp; Erzeugung'!D38:G38)</f>
        <v>114072.42020322775</v>
      </c>
      <c r="F78" s="175"/>
      <c r="G78" s="175"/>
      <c r="H78" s="175"/>
      <c r="I78" s="175"/>
      <c r="J78" s="154"/>
      <c r="K78" s="154"/>
      <c r="L78" s="154"/>
    </row>
    <row r="79" spans="1:12" x14ac:dyDescent="0.2">
      <c r="A79" s="172"/>
      <c r="B79" s="172"/>
      <c r="C79" s="176" t="str">
        <f>'Nachfrage &amp; Erzeugung'!B39</f>
        <v>GHD / Industrie</v>
      </c>
      <c r="D79" s="177">
        <f>'Nachfrage &amp; Erzeugung'!C39</f>
        <v>98353.93</v>
      </c>
      <c r="E79" s="177">
        <f>LOOKUP('Basis-Annahmen'!E5,'Nachfrage &amp; Erzeugung'!D36:G36,'Nachfrage &amp; Erzeugung'!D39:G39)</f>
        <v>131817.45358890694</v>
      </c>
      <c r="F79" s="175"/>
      <c r="G79" s="176" t="s">
        <v>55</v>
      </c>
      <c r="H79" s="177">
        <f>'Nachfrage &amp; Erzeugung'!C46</f>
        <v>30684</v>
      </c>
      <c r="I79" s="177">
        <f>I40</f>
        <v>0</v>
      </c>
      <c r="J79" s="154"/>
      <c r="K79" s="154"/>
      <c r="L79" s="154"/>
    </row>
    <row r="80" spans="1:12" x14ac:dyDescent="0.2">
      <c r="A80" s="172"/>
      <c r="B80" s="172"/>
      <c r="C80" s="176" t="str">
        <f>'Nachfrage &amp; Erzeugung'!B40</f>
        <v>Kommunale Einrichtungen</v>
      </c>
      <c r="D80" s="177">
        <f>'Nachfrage &amp; Erzeugung'!C40</f>
        <v>4565.5</v>
      </c>
      <c r="E80" s="177">
        <f>LOOKUP('Basis-Annahmen'!E5,'Nachfrage &amp; Erzeugung'!D36:G36,'Nachfrage &amp; Erzeugung'!D40:G40)</f>
        <v>4967.5075639980678</v>
      </c>
      <c r="F80" s="175"/>
      <c r="G80" s="176" t="str">
        <f>'Nachfrage &amp; Erzeugung'!B47</f>
        <v>Nicht erneuerbare Wärmeerzeugung</v>
      </c>
      <c r="H80" s="177">
        <f>MAX(0,H82-H79)</f>
        <v>199595</v>
      </c>
      <c r="I80" s="177">
        <f>MAX(0,I82-I79)</f>
        <v>250857.38135613277</v>
      </c>
      <c r="J80" s="154"/>
      <c r="K80" s="154"/>
      <c r="L80" s="154"/>
    </row>
    <row r="81" spans="1:12" x14ac:dyDescent="0.2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">
      <c r="A82" s="172"/>
      <c r="B82" s="172"/>
      <c r="C82" s="176" t="s">
        <v>67</v>
      </c>
      <c r="D82" s="177">
        <f>'Nachfrage &amp; Erzeugung'!C37</f>
        <v>230279</v>
      </c>
      <c r="E82" s="177">
        <f>LOOKUP('Basis-Annahmen'!E5,'Nachfrage &amp; Erzeugung'!D36:G36,'Nachfrage &amp; Erzeugung'!D37:G37)</f>
        <v>250857.38135613277</v>
      </c>
      <c r="F82" s="175"/>
      <c r="G82" s="176" t="s">
        <v>82</v>
      </c>
      <c r="H82" s="177">
        <f>'Nachfrage &amp; Erzeugung'!C37</f>
        <v>230279</v>
      </c>
      <c r="I82" s="177">
        <f>LOOKUP('Basis-Annahmen'!E5,'Nachfrage &amp; Erzeugung'!D36:G36,'Nachfrage &amp; Erzeugung'!D37:G37)</f>
        <v>250857.38135613277</v>
      </c>
      <c r="J82" s="154"/>
      <c r="K82" s="154"/>
      <c r="L82" s="154"/>
    </row>
    <row r="83" spans="1:12" x14ac:dyDescent="0.2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">
      <c r="A84" s="172"/>
      <c r="B84" s="172"/>
      <c r="C84" s="176" t="s">
        <v>106</v>
      </c>
      <c r="D84" s="175"/>
      <c r="E84" s="178">
        <f>(E82-D82)/D82</f>
        <v>8.9362822298745301E-2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 xr:uid="{08E1AB5D-4E02-4071-A4D6-D89176465147}"/>
    <hyperlink ref="B66" r:id="rId1" xr:uid="{8FFE8F42-6D81-4A3A-9588-A80DEA33BFC6}"/>
    <hyperlink ref="B67" r:id="rId2" xr:uid="{AE2C4715-9DD4-4A78-9E6C-BC3DA636AC61}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BC3F-C69F-43C9-B3AC-D26F858AC9DD}">
  <sheetPr codeName="Tabelle1"/>
  <dimension ref="A1:V92"/>
  <sheetViews>
    <sheetView view="pageLayout" topLeftCell="A22" zoomScaleNormal="85" workbookViewId="0">
      <selection activeCell="L24" sqref="L24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73.173 MWh/a</v>
      </c>
      <c r="J13" s="219"/>
      <c r="K13" s="219"/>
      <c r="L13" s="10"/>
    </row>
    <row r="14" spans="1:14" ht="18" customHeight="1" x14ac:dyDescent="0.2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-7 %</v>
      </c>
      <c r="J14" s="219"/>
      <c r="K14" s="219"/>
      <c r="L14" s="10"/>
    </row>
    <row r="15" spans="1:14" ht="18" customHeight="1" x14ac:dyDescent="0.2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2 %</v>
      </c>
      <c r="J15" s="220"/>
      <c r="K15" s="220"/>
      <c r="L15" s="10"/>
    </row>
    <row r="16" spans="1:14" ht="18" customHeight="1" x14ac:dyDescent="0.2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">
      <c r="B20" s="202" t="s">
        <v>107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">
      <c r="B23" s="202" t="s">
        <v>46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">
      <c r="B24" s="228" t="s">
        <v>193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">
      <c r="A26" s="14"/>
      <c r="B26" s="250" t="s">
        <v>29</v>
      </c>
      <c r="C26" s="250"/>
      <c r="D26" s="156" t="s">
        <v>18</v>
      </c>
      <c r="E26" s="156" t="s">
        <v>85</v>
      </c>
      <c r="F26" s="249" t="s">
        <v>87</v>
      </c>
      <c r="G26" s="249"/>
      <c r="H26" s="251" t="s">
        <v>88</v>
      </c>
      <c r="I26" s="251"/>
      <c r="J26" s="251" t="s">
        <v>86</v>
      </c>
      <c r="K26" s="251"/>
    </row>
    <row r="27" spans="1:22" ht="27.95" customHeight="1" x14ac:dyDescent="0.2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126000</v>
      </c>
      <c r="I27" s="254"/>
      <c r="J27" s="253">
        <f>IF(H27&gt;0,F27/H27,0)</f>
        <v>0</v>
      </c>
      <c r="K27" s="253"/>
    </row>
    <row r="28" spans="1:22" ht="27.95" customHeight="1" x14ac:dyDescent="0.2">
      <c r="A28" s="14"/>
      <c r="B28" s="246" t="s">
        <v>124</v>
      </c>
      <c r="C28" s="246"/>
      <c r="D28" s="181"/>
      <c r="E28" s="158" t="s">
        <v>123</v>
      </c>
      <c r="F28" s="255">
        <f>D28*Potenzial!D18</f>
        <v>0</v>
      </c>
      <c r="G28" s="255"/>
      <c r="H28" s="254">
        <f>Potenzial!D14</f>
        <v>94219.349999999991</v>
      </c>
      <c r="I28" s="254"/>
      <c r="J28" s="253">
        <f t="shared" ref="J28:J29" si="0">IF(H28&gt;0,F28/H28,0)</f>
        <v>0</v>
      </c>
      <c r="K28" s="253"/>
    </row>
    <row r="29" spans="1:22" ht="27.95" customHeight="1" x14ac:dyDescent="0.2">
      <c r="A29" s="14"/>
      <c r="B29" s="247" t="s">
        <v>125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273053.592</v>
      </c>
      <c r="I29" s="254"/>
      <c r="J29" s="253">
        <f t="shared" si="0"/>
        <v>0</v>
      </c>
      <c r="K29" s="253"/>
    </row>
    <row r="30" spans="1:22" ht="27.95" customHeight="1" x14ac:dyDescent="0.2">
      <c r="A30" s="14"/>
      <c r="B30" s="247" t="s">
        <v>126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5" customHeight="1" x14ac:dyDescent="0.2">
      <c r="A31" s="14"/>
      <c r="B31" s="158"/>
      <c r="C31" s="158" t="s">
        <v>127</v>
      </c>
      <c r="D31" s="157"/>
      <c r="E31" s="157"/>
      <c r="F31" s="257">
        <f>H77</f>
        <v>18119</v>
      </c>
      <c r="G31" s="257"/>
      <c r="H31" s="254"/>
      <c r="I31" s="254"/>
      <c r="J31" s="253"/>
      <c r="K31" s="253"/>
      <c r="L31" s="162"/>
    </row>
    <row r="32" spans="1:22" ht="23.25" customHeight="1" x14ac:dyDescent="0.2">
      <c r="A32" s="14"/>
      <c r="B32" s="242" t="s">
        <v>32</v>
      </c>
      <c r="C32" s="242"/>
      <c r="D32" s="159"/>
      <c r="E32" s="159"/>
      <c r="F32" s="256">
        <f>SUM(F27:F31)</f>
        <v>18119</v>
      </c>
      <c r="G32" s="256"/>
      <c r="H32" s="248">
        <f>SUM(H27:H31)</f>
        <v>493272.94199999998</v>
      </c>
      <c r="I32" s="248"/>
      <c r="J32" s="245">
        <f>IF(H32&gt;0,F32/H32,0)</f>
        <v>3.6732199269912523E-2</v>
      </c>
      <c r="K32" s="245"/>
      <c r="L32" s="162"/>
    </row>
    <row r="33" spans="2:16" ht="45.75" customHeight="1" x14ac:dyDescent="0.2">
      <c r="B33" s="202" t="str">
        <f>"Bei erfolgreicher Umsetzung dieser Zielsetzung ergäbe sich für die Gemeinde folgende Deckung der Stromnachfrage durch erneuerbare Energien für das Jahr "&amp;'Basis-Annahmen'!E5&amp;":"</f>
        <v>Bei erfolgreicher Umsetzung dieser Zielsetzung ergäbe sich für die Gemeinde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">
      <c r="L34" s="15"/>
      <c r="M34" s="15"/>
    </row>
    <row r="35" spans="2:16" x14ac:dyDescent="0.2">
      <c r="I35" s="6"/>
      <c r="L35" s="15"/>
      <c r="M35" s="15"/>
    </row>
    <row r="46" spans="2:16" x14ac:dyDescent="0.2">
      <c r="L46" s="15"/>
      <c r="M46" s="15"/>
      <c r="N46" s="10"/>
      <c r="O46" s="10"/>
      <c r="P46" s="10"/>
    </row>
    <row r="47" spans="2:16" ht="73.5" customHeight="1" x14ac:dyDescent="0.2">
      <c r="L47" s="15"/>
      <c r="M47" s="15"/>
      <c r="N47" s="15"/>
      <c r="O47" s="15"/>
      <c r="P47" s="15"/>
    </row>
    <row r="48" spans="2:16" ht="51.75" customHeight="1" x14ac:dyDescent="0.2">
      <c r="B48" s="202" t="s">
        <v>171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8" x14ac:dyDescent="0.2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">
      <c r="K51" s="1"/>
    </row>
    <row r="52" spans="1:13" ht="32.25" customHeight="1" x14ac:dyDescent="0.2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">
      <c r="B53" s="198" t="s">
        <v>188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">
      <c r="B57" s="198" t="s">
        <v>172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">
      <c r="B58" s="198" t="s">
        <v>174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">
      <c r="B59" s="198" t="s">
        <v>173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">
      <c r="B60" s="198" t="s">
        <v>175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">
      <c r="B61" s="198" t="s">
        <v>176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">
      <c r="B62" s="198" t="s">
        <v>177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">
      <c r="B63" s="198" t="s">
        <v>178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">
      <c r="B64" s="198" t="s">
        <v>179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">
      <c r="A74" s="154"/>
      <c r="B74" s="154"/>
      <c r="C74" s="174" t="s">
        <v>140</v>
      </c>
      <c r="D74" s="176"/>
      <c r="E74" s="176"/>
      <c r="F74" s="175"/>
      <c r="G74" s="174" t="s">
        <v>93</v>
      </c>
      <c r="H74" s="176"/>
      <c r="I74" s="176"/>
      <c r="J74" s="154"/>
      <c r="K74" s="154"/>
      <c r="L74" s="172"/>
    </row>
    <row r="75" spans="1:12" x14ac:dyDescent="0.2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">
      <c r="A76" s="154"/>
      <c r="B76" s="154"/>
      <c r="C76" s="176" t="str">
        <f>'Nachfrage &amp; Erzeugung'!B11</f>
        <v>Private Haushalte</v>
      </c>
      <c r="D76" s="186">
        <f>'Nachfrage &amp; Erzeugung'!C11</f>
        <v>32006.3</v>
      </c>
      <c r="E76" s="186">
        <f>LOOKUP('Basis-Annahmen'!E5,'Nachfrage &amp; Erzeugung'!D9:G9,'Nachfrage &amp; Erzeugung'!D11:G11)</f>
        <v>25851.020474269033</v>
      </c>
      <c r="F76" s="175"/>
      <c r="G76" s="175"/>
      <c r="H76" s="175"/>
      <c r="I76" s="175"/>
      <c r="J76" s="154"/>
      <c r="K76" s="154"/>
      <c r="L76" s="172"/>
    </row>
    <row r="77" spans="1:12" x14ac:dyDescent="0.2">
      <c r="A77" s="154"/>
      <c r="B77" s="154"/>
      <c r="C77" s="176" t="str">
        <f>'Nachfrage &amp; Erzeugung'!B12</f>
        <v>GHD / Industrie</v>
      </c>
      <c r="D77" s="186">
        <f>'Nachfrage &amp; Erzeugung'!C12</f>
        <v>39405.440000000002</v>
      </c>
      <c r="E77" s="186">
        <f>LOOKUP('Basis-Annahmen'!E5,'Nachfrage &amp; Erzeugung'!D9:G9,'Nachfrage &amp; Erzeugung'!D12:G12)</f>
        <v>44201.358551567901</v>
      </c>
      <c r="F77" s="175"/>
      <c r="G77" s="176" t="s">
        <v>103</v>
      </c>
      <c r="H77" s="186">
        <f>'Nachfrage &amp; Erzeugung'!C21</f>
        <v>18119</v>
      </c>
      <c r="I77" s="186">
        <f>F31</f>
        <v>18119</v>
      </c>
      <c r="J77" s="154"/>
      <c r="K77" s="154"/>
      <c r="L77" s="172"/>
    </row>
    <row r="78" spans="1:12" x14ac:dyDescent="0.2">
      <c r="A78" s="154"/>
      <c r="B78" s="154"/>
      <c r="C78" s="176" t="str">
        <f>'Nachfrage &amp; Erzeugung'!B13</f>
        <v>Kommunale Einrichtungen</v>
      </c>
      <c r="D78" s="186">
        <f>'Nachfrage &amp; Erzeugung'!C13</f>
        <v>1895.59</v>
      </c>
      <c r="E78" s="186">
        <f>LOOKUP('Basis-Annahmen'!E5,'Nachfrage &amp; Erzeugung'!D9:G9,'Nachfrage &amp; Erzeugung'!D13:G13)</f>
        <v>1297.6170334079684</v>
      </c>
      <c r="F78" s="175"/>
      <c r="G78" s="176" t="str">
        <f>'Nachfrage &amp; Erzeugung'!B29</f>
        <v>Nicht aus lokalen EE gedeckter Strombedarf</v>
      </c>
      <c r="H78" s="186">
        <f>'Nachfrage &amp; Erzeugung'!C29</f>
        <v>60528.759999999995</v>
      </c>
      <c r="I78" s="186">
        <f>MAX(0,E82-SUM(I79:I82)-I77)</f>
        <v>55053.689607631997</v>
      </c>
      <c r="J78" s="154"/>
      <c r="K78" s="154"/>
      <c r="L78" s="172"/>
    </row>
    <row r="79" spans="1:12" x14ac:dyDescent="0.2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1822.6935483870966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">
      <c r="A80" s="154"/>
      <c r="B80" s="154"/>
      <c r="C80" s="176" t="s">
        <v>108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">
      <c r="A82" s="154"/>
      <c r="B82" s="154"/>
      <c r="C82" s="176" t="s">
        <v>25</v>
      </c>
      <c r="D82" s="186">
        <f>'Nachfrage &amp; Erzeugung'!C10</f>
        <v>78647.759999999995</v>
      </c>
      <c r="E82" s="186">
        <f>LOOKUP('Basis-Annahmen'!E5,'Nachfrage &amp; Erzeugung'!D9:G9,'Nachfrage &amp; Erzeugung'!D10:G10)</f>
        <v>73172.689607631997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">
      <c r="A83" s="154"/>
      <c r="B83" s="154"/>
      <c r="C83" s="176" t="s">
        <v>100</v>
      </c>
      <c r="D83" s="175"/>
      <c r="E83" s="188">
        <f>(E82-D82)/D82</f>
        <v>-6.9615083663768659E-2</v>
      </c>
      <c r="F83" s="175"/>
      <c r="G83" s="176"/>
      <c r="H83" s="186"/>
      <c r="I83" s="186"/>
      <c r="J83" s="154"/>
      <c r="K83" s="154"/>
      <c r="L83" s="172"/>
    </row>
    <row r="84" spans="1:12" x14ac:dyDescent="0.2">
      <c r="A84" s="154"/>
      <c r="B84" s="154"/>
      <c r="C84" s="176" t="s">
        <v>101</v>
      </c>
      <c r="D84" s="175"/>
      <c r="E84" s="188">
        <f>E79/E82</f>
        <v>2.4909478634184135E-2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">
      <c r="A85" s="154"/>
      <c r="B85" s="154"/>
      <c r="C85" s="176" t="s">
        <v>102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 xr:uid="{1D73EAC2-8033-494E-BC07-85498F4A01DA}"/>
    <hyperlink ref="B64" r:id="rId2" xr:uid="{53709EDD-58FE-41F9-B185-BAC9232583FC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ED26-8DC1-4731-9749-026C8625B1C3}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2578125" defaultRowHeight="14.25" x14ac:dyDescent="0.2"/>
  <cols>
    <col min="1" max="1" width="2.7109375" style="1" customWidth="1"/>
    <col min="2" max="2" width="1.28515625" style="1" customWidth="1"/>
    <col min="3" max="3" width="13" style="1" customWidth="1"/>
    <col min="4" max="4" width="9.42578125" style="1" customWidth="1"/>
    <col min="5" max="5" width="8.7109375" style="1" customWidth="1"/>
    <col min="6" max="6" width="7.5703125" style="1" customWidth="1"/>
    <col min="7" max="7" width="12.85546875" style="1" customWidth="1"/>
    <col min="8" max="8" width="13.7109375" style="1" customWidth="1"/>
    <col min="9" max="9" width="8.85546875" style="1" customWidth="1"/>
    <col min="10" max="10" width="4.85546875" style="1" customWidth="1"/>
    <col min="11" max="11" width="13.140625" style="6" customWidth="1"/>
    <col min="12" max="12" width="3.140625" style="1" customWidth="1"/>
    <col min="13" max="13" width="11.42578125" style="1"/>
    <col min="14" max="14" width="27.7109375" style="1" customWidth="1"/>
    <col min="15" max="15" width="18.85546875" style="1" customWidth="1"/>
    <col min="16" max="18" width="11.42578125" style="1"/>
    <col min="19" max="19" width="36.140625" style="1" bestFit="1" customWidth="1"/>
    <col min="20" max="16384" width="11.42578125" style="1"/>
  </cols>
  <sheetData>
    <row r="1" spans="1:14" ht="18" x14ac:dyDescent="0.25">
      <c r="A1" s="214" t="s">
        <v>191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">
      <c r="A2" s="215" t="s">
        <v>192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">
      <c r="A4" s="216" t="s">
        <v>158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25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27100</v>
      </c>
      <c r="I5" s="268"/>
      <c r="J5" s="268"/>
      <c r="K5" s="189"/>
    </row>
    <row r="6" spans="1:14" ht="10.5" customHeight="1" x14ac:dyDescent="0.2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">
      <c r="A8" s="14"/>
      <c r="B8" s="179"/>
      <c r="C8" s="218" t="s">
        <v>161</v>
      </c>
      <c r="D8" s="218"/>
      <c r="E8" s="218"/>
      <c r="F8" s="218"/>
      <c r="G8" s="218"/>
      <c r="H8" s="266">
        <f>Ausbauziel_Strom!I78</f>
        <v>55053.689607631997</v>
      </c>
      <c r="I8" s="266"/>
      <c r="J8" s="266"/>
    </row>
    <row r="9" spans="1:14" ht="10.5" customHeight="1" x14ac:dyDescent="0.2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">
      <c r="A10" s="14"/>
      <c r="B10" s="179"/>
      <c r="C10" s="264" t="s">
        <v>162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">
      <c r="A12" s="14"/>
      <c r="B12" s="179"/>
      <c r="C12" s="260" t="s">
        <v>164</v>
      </c>
      <c r="D12" s="260"/>
      <c r="E12" s="260"/>
      <c r="F12" s="260"/>
      <c r="G12" s="260"/>
      <c r="H12" s="261">
        <f>H10*H8/1000</f>
        <v>11010.737921526399</v>
      </c>
      <c r="I12" s="261"/>
      <c r="J12" s="261"/>
      <c r="K12" s="179"/>
    </row>
    <row r="13" spans="1:14" ht="24.6" customHeight="1" x14ac:dyDescent="0.2">
      <c r="A13" s="14"/>
      <c r="B13" s="179"/>
      <c r="C13" s="260" t="s">
        <v>163</v>
      </c>
      <c r="D13" s="260"/>
      <c r="E13" s="260"/>
      <c r="F13" s="260"/>
      <c r="G13" s="260"/>
      <c r="H13" s="262">
        <f>H12/H5</f>
        <v>0.40630029230724718</v>
      </c>
      <c r="I13" s="262"/>
      <c r="J13" s="262"/>
      <c r="K13" s="179"/>
    </row>
    <row r="14" spans="1:14" ht="10.5" customHeight="1" x14ac:dyDescent="0.2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">
      <c r="A16" s="14"/>
      <c r="B16" s="179"/>
      <c r="C16" s="218" t="s">
        <v>159</v>
      </c>
      <c r="D16" s="218"/>
      <c r="E16" s="218"/>
      <c r="F16" s="218"/>
      <c r="G16" s="218"/>
      <c r="H16" s="266">
        <f>Ausbauziel_Wärme!I41</f>
        <v>250857.38135613277</v>
      </c>
      <c r="I16" s="266"/>
      <c r="J16" s="266"/>
    </row>
    <row r="17" spans="1:11" ht="10.5" customHeight="1" x14ac:dyDescent="0.2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">
      <c r="A18" s="14"/>
      <c r="B18" s="179"/>
      <c r="C18" s="264" t="s">
        <v>160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">
      <c r="A20" s="14"/>
      <c r="B20" s="179"/>
      <c r="C20" s="260" t="s">
        <v>164</v>
      </c>
      <c r="D20" s="260"/>
      <c r="E20" s="260"/>
      <c r="F20" s="260"/>
      <c r="G20" s="260"/>
      <c r="H20" s="261">
        <f>H18*H16/1000</f>
        <v>60205.771525471864</v>
      </c>
      <c r="I20" s="261"/>
      <c r="J20" s="261"/>
      <c r="K20" s="179"/>
    </row>
    <row r="21" spans="1:11" ht="24.6" customHeight="1" x14ac:dyDescent="0.2">
      <c r="A21" s="14"/>
      <c r="B21" s="179"/>
      <c r="C21" s="260" t="s">
        <v>163</v>
      </c>
      <c r="D21" s="260"/>
      <c r="E21" s="260"/>
      <c r="F21" s="260"/>
      <c r="G21" s="260"/>
      <c r="H21" s="262">
        <f>H20/H5</f>
        <v>2.2216151854417663</v>
      </c>
      <c r="I21" s="262"/>
      <c r="J21" s="262"/>
      <c r="K21" s="179"/>
    </row>
    <row r="22" spans="1:11" ht="10.5" customHeight="1" x14ac:dyDescent="0.2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">
      <c r="A24" s="14"/>
      <c r="B24" s="179"/>
      <c r="C24" s="263" t="s">
        <v>185</v>
      </c>
      <c r="D24" s="264"/>
      <c r="E24" s="264"/>
      <c r="F24" s="264"/>
      <c r="G24" s="264"/>
      <c r="H24" s="265">
        <v>1.57</v>
      </c>
      <c r="I24" s="265"/>
      <c r="J24" s="265"/>
      <c r="K24" s="179"/>
    </row>
    <row r="25" spans="1:11" ht="10.5" customHeight="1" x14ac:dyDescent="0.2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">
      <c r="A26" s="14"/>
      <c r="B26" s="179"/>
      <c r="C26" s="260" t="s">
        <v>164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">
      <c r="A27" s="14"/>
      <c r="B27" s="179"/>
      <c r="C27" s="260" t="s">
        <v>163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">
      <c r="A31" s="14"/>
      <c r="B31" s="179"/>
      <c r="C31" s="260" t="s">
        <v>164</v>
      </c>
      <c r="D31" s="260"/>
      <c r="E31" s="260"/>
      <c r="F31" s="260"/>
      <c r="G31" s="260"/>
      <c r="H31" s="261">
        <f>H26+H20+H12</f>
        <v>71216.509446998258</v>
      </c>
      <c r="I31" s="261"/>
      <c r="J31" s="261"/>
      <c r="K31" s="179"/>
    </row>
    <row r="32" spans="1:11" ht="24.6" customHeight="1" x14ac:dyDescent="0.2">
      <c r="A32" s="14"/>
      <c r="B32" s="179"/>
      <c r="C32" s="260" t="s">
        <v>163</v>
      </c>
      <c r="D32" s="260"/>
      <c r="E32" s="260"/>
      <c r="F32" s="260"/>
      <c r="G32" s="260"/>
      <c r="H32" s="262">
        <f>H27+H21+H13</f>
        <v>2.6279154777490135</v>
      </c>
      <c r="I32" s="262"/>
      <c r="J32" s="262"/>
      <c r="K32" s="179"/>
    </row>
    <row r="33" spans="1:13" ht="18.600000000000001" customHeight="1" x14ac:dyDescent="0.2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8" x14ac:dyDescent="0.2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">
      <c r="K40" s="1"/>
    </row>
    <row r="41" spans="1:13" ht="32.25" customHeight="1" x14ac:dyDescent="0.2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">
      <c r="B42" s="198" t="s">
        <v>180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">
      <c r="B46" s="198" t="s">
        <v>172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">
      <c r="B47" s="198" t="s">
        <v>174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">
      <c r="B48" s="198" t="s">
        <v>173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">
      <c r="B49" s="198" t="s">
        <v>175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">
      <c r="B50" s="198" t="s">
        <v>176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">
      <c r="B51" s="198" t="s">
        <v>177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">
      <c r="B52" s="198" t="s">
        <v>178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">
      <c r="B53" s="198" t="s">
        <v>179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">
      <c r="C56" s="154" t="s">
        <v>73</v>
      </c>
      <c r="D56" s="185">
        <f>H12</f>
        <v>11010.737921526399</v>
      </c>
      <c r="E56" s="154"/>
      <c r="F56" s="154"/>
      <c r="G56" s="154"/>
      <c r="H56" s="154"/>
      <c r="I56" s="154"/>
      <c r="J56" s="154"/>
      <c r="K56" s="154"/>
    </row>
    <row r="57" spans="1:12" x14ac:dyDescent="0.2">
      <c r="C57" s="154" t="s">
        <v>71</v>
      </c>
      <c r="D57" s="185">
        <f>H20</f>
        <v>60205.771525471864</v>
      </c>
      <c r="E57" s="154"/>
      <c r="F57" s="154"/>
      <c r="G57" s="154"/>
      <c r="H57" s="154"/>
      <c r="I57" s="154"/>
      <c r="J57" s="154"/>
      <c r="K57" s="154"/>
    </row>
    <row r="58" spans="1:12" x14ac:dyDescent="0.2">
      <c r="C58" s="154" t="s">
        <v>169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 xr:uid="{F047F82D-F9DF-4179-AAB1-7F59CF20EDC9}"/>
    <hyperlink ref="B53" r:id="rId2" xr:uid="{3B3B96DE-8251-4587-A38D-740296833BFE}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82064-D7BD-4DCD-BA4B-685DC674F632}">
  <sheetPr codeName="Tabelle5"/>
  <dimension ref="A2:Z58"/>
  <sheetViews>
    <sheetView tabSelected="1" topLeftCell="A10" zoomScale="97" zoomScaleNormal="97" workbookViewId="0">
      <selection activeCell="N36" sqref="N36"/>
    </sheetView>
  </sheetViews>
  <sheetFormatPr baseColWidth="10" defaultColWidth="11.42578125" defaultRowHeight="19.5" customHeight="1" x14ac:dyDescent="0.2"/>
  <cols>
    <col min="1" max="3" width="11.42578125" style="1"/>
    <col min="4" max="4" width="42.140625" style="1" customWidth="1"/>
    <col min="5" max="5" width="21.140625" style="1" customWidth="1"/>
    <col min="6" max="16384" width="11.42578125" style="1"/>
  </cols>
  <sheetData>
    <row r="2" spans="1:26" ht="36.950000000000003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25">
      <c r="A4" s="14"/>
      <c r="B4" s="276" t="s">
        <v>99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25">
      <c r="A5" s="14"/>
      <c r="B5" s="60"/>
      <c r="C5" s="61"/>
      <c r="D5" s="62" t="s">
        <v>98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25">
      <c r="A7" s="14"/>
      <c r="B7" s="276" t="s">
        <v>48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25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25">
      <c r="A9" s="14"/>
      <c r="B9" s="272" t="s">
        <v>49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">
      <c r="A13" s="14"/>
      <c r="B13" s="274" t="s">
        <v>170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">
      <c r="A14" s="14"/>
      <c r="B14" s="274" t="s">
        <v>5</v>
      </c>
      <c r="C14" s="275"/>
      <c r="D14" s="275"/>
      <c r="E14" s="34">
        <f>E46/E45</f>
        <v>0.2805755395683453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">
      <c r="A15" s="14"/>
      <c r="B15" s="279" t="s">
        <v>50</v>
      </c>
      <c r="C15" s="280"/>
      <c r="D15" s="280"/>
      <c r="E15" s="53">
        <f>E47/E45</f>
        <v>0.71942446043165464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">
      <c r="A17" s="14"/>
      <c r="B17" s="276" t="s">
        <v>68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">
      <c r="A19" s="14"/>
      <c r="B19" s="274" t="s">
        <v>69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">
      <c r="A20" s="14"/>
      <c r="B20" s="279" t="s">
        <v>70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">
      <c r="A22" s="14"/>
      <c r="B22" s="276" t="s">
        <v>105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">
      <c r="A24" s="14"/>
      <c r="B24" s="279" t="s">
        <v>51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">
      <c r="A26" s="14"/>
      <c r="B26" s="276" t="s">
        <v>189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">
      <c r="A27" s="14"/>
      <c r="B27" s="45"/>
      <c r="C27" s="35"/>
      <c r="D27" s="14"/>
      <c r="E27" s="32" t="s">
        <v>181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">
      <c r="A28" s="14"/>
      <c r="B28" s="270" t="s">
        <v>52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">
      <c r="A29" s="14"/>
      <c r="B29" s="270" t="s">
        <v>53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">
      <c r="A30" s="14"/>
      <c r="B30" s="272" t="s">
        <v>54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">
      <c r="A34" s="14"/>
      <c r="B34" s="270" t="s">
        <v>58</v>
      </c>
      <c r="C34" s="271"/>
      <c r="D34" s="271"/>
      <c r="E34" s="69">
        <v>24800</v>
      </c>
      <c r="F34" s="69">
        <v>25500</v>
      </c>
      <c r="G34" s="69">
        <v>26100</v>
      </c>
      <c r="H34" s="69">
        <v>26600</v>
      </c>
      <c r="I34" s="70">
        <v>27100</v>
      </c>
      <c r="J34" s="14"/>
    </row>
    <row r="35" spans="1:10" ht="37.5" customHeight="1" x14ac:dyDescent="0.2">
      <c r="A35" s="14"/>
      <c r="B35" s="281"/>
      <c r="C35" s="282"/>
      <c r="D35" s="282"/>
      <c r="E35" s="32"/>
      <c r="F35" s="32" t="s">
        <v>60</v>
      </c>
      <c r="G35" s="32" t="s">
        <v>61</v>
      </c>
      <c r="H35" s="32" t="s">
        <v>62</v>
      </c>
      <c r="I35" s="71" t="s">
        <v>95</v>
      </c>
      <c r="J35" s="14"/>
    </row>
    <row r="36" spans="1:10" ht="19.5" customHeight="1" x14ac:dyDescent="0.2">
      <c r="A36" s="14"/>
      <c r="B36" s="272" t="s">
        <v>59</v>
      </c>
      <c r="C36" s="273"/>
      <c r="D36" s="273"/>
      <c r="E36" s="66"/>
      <c r="F36" s="67">
        <f>(F34-E34)/E34</f>
        <v>2.8225806451612902E-2</v>
      </c>
      <c r="G36" s="67">
        <f>(G34-F34)/F34</f>
        <v>2.3529411764705882E-2</v>
      </c>
      <c r="H36" s="67">
        <f>(H34-G34)/G34</f>
        <v>1.9157088122605363E-2</v>
      </c>
      <c r="I36" s="68">
        <f>(I34-H34)/H34</f>
        <v>1.8796992481203006E-2</v>
      </c>
      <c r="J36" s="14"/>
    </row>
    <row r="37" spans="1:10" ht="19.5" customHeight="1" x14ac:dyDescent="0.2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">
      <c r="A38" s="14"/>
      <c r="B38" s="276" t="s">
        <v>120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">
      <c r="A39" s="14"/>
      <c r="B39" s="58"/>
      <c r="C39" s="14"/>
      <c r="D39" s="14"/>
      <c r="E39" s="84" t="s">
        <v>181</v>
      </c>
      <c r="F39" s="14"/>
      <c r="G39" s="14"/>
      <c r="H39" s="14"/>
      <c r="I39" s="82"/>
      <c r="J39" s="14"/>
    </row>
    <row r="40" spans="1:10" ht="19.5" customHeight="1" x14ac:dyDescent="0.2">
      <c r="A40" s="14"/>
      <c r="B40" s="272" t="s">
        <v>190</v>
      </c>
      <c r="C40" s="273"/>
      <c r="D40" s="273"/>
      <c r="E40" s="80">
        <v>51.862138160703608</v>
      </c>
      <c r="F40" s="143" t="s">
        <v>187</v>
      </c>
      <c r="G40" s="61"/>
      <c r="H40" s="61"/>
      <c r="I40" s="83"/>
      <c r="J40" s="14"/>
    </row>
    <row r="41" spans="1:10" ht="19.5" customHeight="1" x14ac:dyDescent="0.2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">
      <c r="A42" s="14"/>
      <c r="B42" s="276" t="s">
        <v>63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">
      <c r="A44" s="14"/>
      <c r="B44" s="270" t="s">
        <v>110</v>
      </c>
      <c r="C44" s="271"/>
      <c r="D44" s="271"/>
      <c r="E44" s="73">
        <v>2.2419354838709677E-2</v>
      </c>
      <c r="F44" s="73">
        <f>E44*(1+(F13*(F43-E43)))</f>
        <v>2.2419354838709677E-2</v>
      </c>
      <c r="G44" s="73">
        <f t="shared" ref="G44:I44" si="0">F44*(1+(G13*(G43-F43)))</f>
        <v>2.2419354838709677E-2</v>
      </c>
      <c r="H44" s="73">
        <f t="shared" si="0"/>
        <v>2.2419354838709677E-2</v>
      </c>
      <c r="I44" s="190">
        <f t="shared" si="0"/>
        <v>2.2419354838709677E-2</v>
      </c>
      <c r="J44" s="14"/>
    </row>
    <row r="45" spans="1:10" ht="19.5" customHeight="1" x14ac:dyDescent="0.2">
      <c r="A45" s="14"/>
      <c r="B45" s="270" t="s">
        <v>4</v>
      </c>
      <c r="C45" s="271"/>
      <c r="D45" s="271"/>
      <c r="E45" s="69">
        <v>556</v>
      </c>
      <c r="F45" s="36">
        <f>F44*F34</f>
        <v>571.69354838709671</v>
      </c>
      <c r="G45" s="36">
        <f t="shared" ref="G45:I45" si="1">G44*G34</f>
        <v>585.14516129032256</v>
      </c>
      <c r="H45" s="36">
        <f t="shared" si="1"/>
        <v>596.35483870967744</v>
      </c>
      <c r="I45" s="74">
        <f t="shared" si="1"/>
        <v>607.5645161290322</v>
      </c>
      <c r="J45" s="14"/>
    </row>
    <row r="46" spans="1:10" ht="19.5" customHeight="1" x14ac:dyDescent="0.2">
      <c r="A46" s="14"/>
      <c r="B46" s="270" t="s">
        <v>2</v>
      </c>
      <c r="C46" s="271"/>
      <c r="D46" s="271"/>
      <c r="E46" s="69">
        <v>156</v>
      </c>
      <c r="F46" s="36">
        <f>F$45*F$14</f>
        <v>28.584677419354836</v>
      </c>
      <c r="G46" s="36">
        <f>G$45*G$14</f>
        <v>175.54354838709676</v>
      </c>
      <c r="H46" s="36">
        <f>H$45*H$14</f>
        <v>357.81290322580645</v>
      </c>
      <c r="I46" s="74">
        <f>I$45*I$14</f>
        <v>607.5645161290322</v>
      </c>
      <c r="J46" s="14"/>
    </row>
    <row r="47" spans="1:10" ht="19.5" customHeight="1" x14ac:dyDescent="0.2">
      <c r="A47" s="14"/>
      <c r="B47" s="272" t="s">
        <v>3</v>
      </c>
      <c r="C47" s="273"/>
      <c r="D47" s="273"/>
      <c r="E47" s="75">
        <v>400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">
      <c r="A49" s="14"/>
      <c r="B49" s="276" t="s">
        <v>57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">
      <c r="A51" s="14"/>
      <c r="B51" s="270" t="s">
        <v>56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25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">
      <c r="A54" s="14"/>
      <c r="B54" s="276" t="s">
        <v>64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">
      <c r="A55" s="14"/>
      <c r="B55" s="270" t="s">
        <v>145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">
      <c r="A56" s="14"/>
      <c r="B56" s="270" t="s">
        <v>167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">
      <c r="A57" s="14"/>
      <c r="B57" s="272" t="s">
        <v>168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 xr:uid="{6321E025-A9E3-4885-BE4B-A55E36AF48FE}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360B-2785-4CA2-9957-DD5D76B0A055}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5546875" defaultRowHeight="14.25" x14ac:dyDescent="0.2"/>
  <cols>
    <col min="1" max="1" width="10.85546875" style="1"/>
    <col min="2" max="2" width="44.7109375" style="1" customWidth="1"/>
    <col min="3" max="3" width="17" style="1" customWidth="1"/>
    <col min="4" max="4" width="14.85546875" style="1" customWidth="1"/>
    <col min="5" max="5" width="15" style="1" customWidth="1"/>
    <col min="6" max="6" width="11.85546875" style="1" bestFit="1" customWidth="1"/>
    <col min="7" max="7" width="14.42578125" style="1" bestFit="1" customWidth="1"/>
    <col min="8" max="8" width="14.42578125" style="1" customWidth="1"/>
    <col min="9" max="16384" width="10.85546875" style="1"/>
  </cols>
  <sheetData>
    <row r="2" spans="1:8" ht="38.1" customHeight="1" x14ac:dyDescent="0.2">
      <c r="A2" s="269" t="s">
        <v>111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25">
      <c r="B5" s="283" t="s">
        <v>73</v>
      </c>
      <c r="C5" s="283"/>
      <c r="D5" s="283"/>
      <c r="E5" s="283"/>
      <c r="F5" s="283"/>
      <c r="G5" s="283"/>
    </row>
    <row r="7" spans="1:8" x14ac:dyDescent="0.2">
      <c r="B7" s="14"/>
      <c r="C7" s="14"/>
      <c r="D7" s="14"/>
      <c r="E7" s="14"/>
      <c r="F7" s="14"/>
      <c r="G7" s="14"/>
      <c r="H7" s="14"/>
    </row>
    <row r="8" spans="1:8" ht="20.100000000000001" customHeight="1" x14ac:dyDescent="0.2">
      <c r="B8" s="276" t="s">
        <v>65</v>
      </c>
      <c r="C8" s="277"/>
      <c r="D8" s="277"/>
      <c r="E8" s="277"/>
      <c r="F8" s="277"/>
      <c r="G8" s="277"/>
      <c r="H8" s="14"/>
    </row>
    <row r="9" spans="1:8" ht="19.5" customHeight="1" x14ac:dyDescent="0.2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">
      <c r="B10" s="87" t="s">
        <v>67</v>
      </c>
      <c r="C10" s="93">
        <v>78647.759999999995</v>
      </c>
      <c r="D10" s="94">
        <f>D11+D12+D13+D14+D15</f>
        <v>70513.469282128062</v>
      </c>
      <c r="E10" s="94">
        <f>E11+E12+E13+E14+D15</f>
        <v>71158.950943226635</v>
      </c>
      <c r="F10" s="94">
        <f>F11+F12+F13+F14+D15</f>
        <v>71972.998323438471</v>
      </c>
      <c r="G10" s="95">
        <f>G11+G12+G13+G14+D15</f>
        <v>73172.689607631997</v>
      </c>
      <c r="H10" s="14"/>
    </row>
    <row r="11" spans="1:8" ht="19.5" customHeight="1" x14ac:dyDescent="0.2">
      <c r="B11" s="88" t="s">
        <v>6</v>
      </c>
      <c r="C11" s="96">
        <v>32006.3</v>
      </c>
      <c r="D11" s="97">
        <f>C11/'Basis-Annahmen'!E34*((1-'Basis-Annahmen'!F19)^(D9-C9))*'Basis-Annahmen'!F34</f>
        <v>30514.420292800605</v>
      </c>
      <c r="E11" s="97">
        <f>D11/'Basis-Annahmen'!F34*((1-'Basis-Annahmen'!G19)^5)*'Basis-Annahmen'!G34</f>
        <v>28959.202856913587</v>
      </c>
      <c r="F11" s="97">
        <f>E11/'Basis-Annahmen'!G34*((1-'Basis-Annahmen'!H19)^5)*'Basis-Annahmen'!H34</f>
        <v>27365.846393178363</v>
      </c>
      <c r="G11" s="98">
        <f>F11/'Basis-Annahmen'!H34*((1-'Basis-Annahmen'!I19)^5)*'Basis-Annahmen'!I34</f>
        <v>25851.020474269033</v>
      </c>
      <c r="H11" s="14"/>
    </row>
    <row r="12" spans="1:8" ht="19.5" customHeight="1" x14ac:dyDescent="0.2">
      <c r="B12" s="88" t="s">
        <v>104</v>
      </c>
      <c r="C12" s="96">
        <v>39405.440000000002</v>
      </c>
      <c r="D12" s="97">
        <f>((1-'Basis-Annahmen'!F20)^(D9-C9))*((1+'Basis-Annahmen'!F9)^(D9-C9))*C12</f>
        <v>38285.487325292728</v>
      </c>
      <c r="E12" s="97">
        <f>((1-'Basis-Annahmen'!G20)^5)*((1+'Basis-Annahmen'!G9)^5)*D12</f>
        <v>40163.787342291726</v>
      </c>
      <c r="F12" s="97">
        <f>((1-'Basis-Annahmen'!H20)^5)*((1+'Basis-Annahmen'!H9)^5)*E12</f>
        <v>42134.237445402534</v>
      </c>
      <c r="G12" s="98">
        <f>((1-'Basis-Annahmen'!I20)^5)*((1+'Basis-Annahmen'!I9)^5)*F12</f>
        <v>44201.358551567901</v>
      </c>
      <c r="H12" s="14"/>
    </row>
    <row r="13" spans="1:8" ht="19.5" customHeight="1" x14ac:dyDescent="0.2">
      <c r="B13" s="88" t="s">
        <v>7</v>
      </c>
      <c r="C13" s="96">
        <v>1895.59</v>
      </c>
      <c r="D13" s="97">
        <f>C13*((1-'Basis-Annahmen'!F20)^(D9-C9))</f>
        <v>1627.8076317766627</v>
      </c>
      <c r="E13" s="97">
        <f>D13*((1-'Basis-Annahmen'!G20)^5)</f>
        <v>1509.3300988600283</v>
      </c>
      <c r="F13" s="97">
        <f>E13*((1-'Basis-Annahmen'!H20)^5)</f>
        <v>1399.4757751801585</v>
      </c>
      <c r="G13" s="98">
        <f>F13*((1-'Basis-Annahmen'!I20)^5)</f>
        <v>1297.6170334079684</v>
      </c>
      <c r="H13" s="14"/>
    </row>
    <row r="14" spans="1:8" ht="19.5" customHeight="1" x14ac:dyDescent="0.2">
      <c r="B14" s="88" t="s">
        <v>8</v>
      </c>
      <c r="C14" s="96"/>
      <c r="D14" s="97">
        <f>'Basis-Annahmen'!F46*'Basis-Annahmen'!F51+'Basis-Annahmen'!F47*'Basis-Annahmen'!F52</f>
        <v>85.754032258064512</v>
      </c>
      <c r="E14" s="97">
        <f>'Basis-Annahmen'!G46*'Basis-Annahmen'!G51+'Basis-Annahmen'!G47*'Basis-Annahmen'!G52</f>
        <v>526.63064516129032</v>
      </c>
      <c r="F14" s="97">
        <f>'Basis-Annahmen'!H46*'Basis-Annahmen'!H51+'Basis-Annahmen'!H47*'Basis-Annahmen'!H52</f>
        <v>1073.4387096774194</v>
      </c>
      <c r="G14" s="98">
        <f>'Basis-Annahmen'!I46*'Basis-Annahmen'!I51+'Basis-Annahmen'!I47*'Basis-Annahmen'!I52</f>
        <v>1822.6935483870966</v>
      </c>
      <c r="H14" s="14"/>
    </row>
    <row r="15" spans="1:8" ht="19.5" customHeight="1" x14ac:dyDescent="0.2">
      <c r="B15" s="90" t="s">
        <v>71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">
      <c r="B16" s="88" t="s">
        <v>96</v>
      </c>
      <c r="C16" s="106"/>
      <c r="D16" s="101">
        <f>(D10-$C$10)/$C$10</f>
        <v>-0.10342685815682395</v>
      </c>
      <c r="E16" s="101">
        <f>(E10-$C$10)/$C$10</f>
        <v>-9.5219610282268177E-2</v>
      </c>
      <c r="F16" s="101">
        <f t="shared" ref="F16" si="0">(F10-$C$10)/$C$10</f>
        <v>-8.4869062724247005E-2</v>
      </c>
      <c r="G16" s="102">
        <f>(G10-$C$10)/$C$10</f>
        <v>-6.9615083663768659E-2</v>
      </c>
      <c r="H16" s="14"/>
    </row>
    <row r="17" spans="1:10" ht="19.5" customHeight="1" x14ac:dyDescent="0.2">
      <c r="B17" s="89" t="s">
        <v>97</v>
      </c>
      <c r="C17" s="107"/>
      <c r="D17" s="104">
        <f>D14/D10</f>
        <v>1.2161369044963333E-3</v>
      </c>
      <c r="E17" s="104">
        <f>E14/E10</f>
        <v>7.4007646006678295E-3</v>
      </c>
      <c r="F17" s="104">
        <f>F14/F10</f>
        <v>1.491446423912351E-2</v>
      </c>
      <c r="G17" s="105">
        <f>G14/G10</f>
        <v>2.4909478634184135E-2</v>
      </c>
      <c r="H17" s="14"/>
    </row>
    <row r="18" spans="1:10" x14ac:dyDescent="0.2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">
      <c r="B19" s="276" t="s">
        <v>72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">
      <c r="B21" s="120" t="s">
        <v>22</v>
      </c>
      <c r="C21" s="121">
        <v>18119</v>
      </c>
      <c r="G21" s="111"/>
    </row>
    <row r="22" spans="1:10" s="14" customFormat="1" ht="19.5" customHeight="1" x14ac:dyDescent="0.2">
      <c r="B22" s="110" t="s">
        <v>14</v>
      </c>
      <c r="C22" s="122">
        <v>0</v>
      </c>
      <c r="D22" s="112"/>
      <c r="E22" s="112"/>
      <c r="G22" s="82"/>
    </row>
    <row r="23" spans="1:10" s="14" customFormat="1" ht="19.5" customHeight="1" x14ac:dyDescent="0.2">
      <c r="B23" s="110" t="s">
        <v>15</v>
      </c>
      <c r="C23" s="122">
        <v>10698</v>
      </c>
      <c r="D23" s="112"/>
      <c r="E23" s="112"/>
      <c r="G23" s="82"/>
      <c r="J23" s="146"/>
    </row>
    <row r="24" spans="1:10" s="14" customFormat="1" ht="19.5" customHeight="1" x14ac:dyDescent="0.2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">
      <c r="B25" s="110" t="s">
        <v>21</v>
      </c>
      <c r="C25" s="122">
        <v>0</v>
      </c>
      <c r="D25" s="112"/>
      <c r="E25" s="112"/>
      <c r="G25" s="82"/>
    </row>
    <row r="26" spans="1:10" s="14" customFormat="1" ht="19.5" customHeight="1" x14ac:dyDescent="0.2">
      <c r="B26" s="110" t="s">
        <v>17</v>
      </c>
      <c r="C26" s="122">
        <v>7421</v>
      </c>
      <c r="D26" s="112"/>
      <c r="E26" s="112"/>
      <c r="G26" s="82"/>
    </row>
    <row r="27" spans="1:10" s="14" customFormat="1" ht="19.5" customHeight="1" x14ac:dyDescent="0.2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">
      <c r="B28" s="109"/>
      <c r="C28" s="123"/>
      <c r="D28" s="112"/>
      <c r="E28" s="112"/>
      <c r="G28" s="82"/>
    </row>
    <row r="29" spans="1:10" s="14" customFormat="1" ht="19.5" customHeight="1" x14ac:dyDescent="0.2">
      <c r="B29" s="124" t="s">
        <v>112</v>
      </c>
      <c r="C29" s="126">
        <f>IF(C10-C21&lt;0,0,C10-C21)</f>
        <v>60528.759999999995</v>
      </c>
      <c r="D29" s="61"/>
      <c r="E29" s="61"/>
      <c r="F29" s="61"/>
      <c r="G29" s="127"/>
    </row>
    <row r="30" spans="1:10" x14ac:dyDescent="0.2">
      <c r="B30" s="14"/>
      <c r="C30" s="14"/>
      <c r="D30" s="14"/>
      <c r="E30" s="14"/>
      <c r="F30" s="14"/>
      <c r="G30" s="14"/>
      <c r="H30" s="14"/>
    </row>
    <row r="31" spans="1:10" x14ac:dyDescent="0.2">
      <c r="B31" s="14"/>
      <c r="C31" s="14"/>
      <c r="D31" s="14"/>
      <c r="E31" s="14"/>
      <c r="F31" s="14"/>
      <c r="G31" s="14"/>
      <c r="H31" s="14"/>
    </row>
    <row r="32" spans="1:10" ht="34.5" customHeight="1" x14ac:dyDescent="0.2">
      <c r="A32" s="128"/>
      <c r="B32" s="284" t="s">
        <v>71</v>
      </c>
      <c r="C32" s="284"/>
      <c r="D32" s="284"/>
      <c r="E32" s="284"/>
      <c r="F32" s="284"/>
      <c r="G32" s="284"/>
      <c r="H32" s="14"/>
    </row>
    <row r="35" spans="1:8" ht="19.5" customHeight="1" x14ac:dyDescent="0.2">
      <c r="A35" s="14"/>
      <c r="B35" s="276" t="s">
        <v>66</v>
      </c>
      <c r="C35" s="277"/>
      <c r="D35" s="277"/>
      <c r="E35" s="277"/>
      <c r="F35" s="277"/>
      <c r="G35" s="277"/>
      <c r="H35" s="14"/>
    </row>
    <row r="36" spans="1:8" ht="19.5" customHeight="1" x14ac:dyDescent="0.2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">
      <c r="A37" s="14"/>
      <c r="B37" s="115" t="s">
        <v>67</v>
      </c>
      <c r="C37" s="93">
        <v>230279</v>
      </c>
      <c r="D37" s="94">
        <f>SUM(D38:D40)</f>
        <v>235548.81864247893</v>
      </c>
      <c r="E37" s="94">
        <f>SUM(E38:E40)</f>
        <v>240435.00431766332</v>
      </c>
      <c r="F37" s="94">
        <f t="shared" ref="F37:G37" si="1">SUM(F38:F40)</f>
        <v>245317.76070204796</v>
      </c>
      <c r="G37" s="95">
        <f t="shared" si="1"/>
        <v>250857.38135613277</v>
      </c>
      <c r="H37" s="14"/>
    </row>
    <row r="38" spans="1:8" ht="19.5" customHeight="1" x14ac:dyDescent="0.2">
      <c r="A38" s="14"/>
      <c r="B38" s="113" t="s">
        <v>6</v>
      </c>
      <c r="C38" s="96">
        <v>127359.5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125036.07621040048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121779.13393390831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117925.77706856803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114072.42020322775</v>
      </c>
      <c r="H38" s="14"/>
    </row>
    <row r="39" spans="1:8" ht="19.5" customHeight="1" x14ac:dyDescent="0.2">
      <c r="A39" s="14"/>
      <c r="B39" s="113" t="s">
        <v>104</v>
      </c>
      <c r="C39" s="96">
        <v>98353.93</v>
      </c>
      <c r="D39" s="97">
        <f>C39*((1-'Basis-Annahmen'!F$24)^(D36-C36))*((1+'Basis-Annahmen'!F$9)^(D36-C36))</f>
        <v>105824.69317599082</v>
      </c>
      <c r="E39" s="97">
        <f>((1-'Basis-Annahmen'!G$24)^5)*((1+'Basis-Annahmen'!G$9)^5)*'Nachfrage &amp; Erzeugung'!D39</f>
        <v>113862.92022893846</v>
      </c>
      <c r="F39" s="97">
        <f>((1-'Basis-Annahmen'!H$24)^5)*((1+'Basis-Annahmen'!H$9)^5)*'Nachfrage &amp; Erzeugung'!E39</f>
        <v>122511.71455324387</v>
      </c>
      <c r="G39" s="98">
        <f>((1-'Basis-Annahmen'!I$24)^5)*((1+'Basis-Annahmen'!I$9)^5)*'Nachfrage &amp; Erzeugung'!F39</f>
        <v>131817.45358890694</v>
      </c>
      <c r="H39" s="14"/>
    </row>
    <row r="40" spans="1:8" ht="19.5" customHeight="1" x14ac:dyDescent="0.2">
      <c r="A40" s="14"/>
      <c r="B40" s="113" t="s">
        <v>7</v>
      </c>
      <c r="C40" s="96">
        <v>4565.5</v>
      </c>
      <c r="D40" s="97">
        <f>C40+(C40*'Basis-Annahmen'!F36)*((1-'Basis-Annahmen'!F24)^(D36-C36))</f>
        <v>4688.0492560876173</v>
      </c>
      <c r="E40" s="97">
        <f>D40+(D40*'Basis-Annahmen'!G36)*((1-'Basis-Annahmen'!G24)^5)</f>
        <v>4792.9501548165681</v>
      </c>
      <c r="F40" s="97">
        <f>E40+(E40*'Basis-Annahmen'!H36)*((1-'Basis-Annahmen'!H24)^5)</f>
        <v>4880.2690802360548</v>
      </c>
      <c r="G40" s="98">
        <f>F40+(F40*'Basis-Annahmen'!I36)*((1-'Basis-Annahmen'!I24)^5)</f>
        <v>4967.5075639980678</v>
      </c>
      <c r="H40" s="14"/>
    </row>
    <row r="41" spans="1:8" ht="19.5" customHeight="1" x14ac:dyDescent="0.2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">
      <c r="A42" s="14"/>
      <c r="B42" s="124" t="s">
        <v>96</v>
      </c>
      <c r="C42" s="103"/>
      <c r="D42" s="104">
        <f>(D37-$C$37)/$C$37</f>
        <v>2.2884495079789867E-2</v>
      </c>
      <c r="E42" s="104">
        <f>(E37-$C$37)/$C$37</f>
        <v>4.4103041604589735E-2</v>
      </c>
      <c r="F42" s="104">
        <f>(F37-$C$37)/$C$37</f>
        <v>6.5306696233907405E-2</v>
      </c>
      <c r="G42" s="105">
        <f>(G37-$C$37)/$C$37</f>
        <v>8.9362822298745301E-2</v>
      </c>
      <c r="H42" s="14"/>
    </row>
    <row r="43" spans="1:8" x14ac:dyDescent="0.2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">
      <c r="A44" s="14"/>
      <c r="B44" s="276" t="s">
        <v>74</v>
      </c>
      <c r="C44" s="277"/>
      <c r="D44" s="277"/>
      <c r="E44" s="277"/>
      <c r="F44" s="277"/>
      <c r="G44" s="278"/>
      <c r="H44" s="14"/>
    </row>
    <row r="45" spans="1:8" ht="19.5" customHeight="1" x14ac:dyDescent="0.2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">
      <c r="A46" s="14"/>
      <c r="B46" s="118" t="s">
        <v>55</v>
      </c>
      <c r="C46" s="119">
        <v>30684</v>
      </c>
      <c r="D46" s="117"/>
      <c r="E46" s="100"/>
      <c r="F46" s="100"/>
      <c r="G46" s="82"/>
      <c r="H46" s="14"/>
    </row>
    <row r="47" spans="1:8" ht="19.5" customHeight="1" x14ac:dyDescent="0.2">
      <c r="A47" s="72"/>
      <c r="B47" s="124" t="s">
        <v>75</v>
      </c>
      <c r="C47" s="125">
        <f>IF(C37-C46&lt;0,0,C37-C46)</f>
        <v>199595</v>
      </c>
      <c r="D47" s="125"/>
      <c r="E47" s="103"/>
      <c r="F47" s="103"/>
      <c r="G47" s="83"/>
      <c r="H47" s="14"/>
    </row>
    <row r="48" spans="1:8" x14ac:dyDescent="0.2">
      <c r="A48" s="14"/>
      <c r="B48" s="14"/>
      <c r="C48" s="14"/>
      <c r="D48" s="14"/>
      <c r="E48" s="14"/>
      <c r="F48" s="14"/>
      <c r="G48" s="14"/>
      <c r="H48" s="14"/>
    </row>
    <row r="49" spans="1:8" x14ac:dyDescent="0.2">
      <c r="A49" s="14"/>
      <c r="B49" s="14"/>
      <c r="C49" s="85"/>
      <c r="D49" s="14"/>
      <c r="E49" s="14"/>
      <c r="F49" s="14"/>
      <c r="G49" s="14"/>
      <c r="H49" s="14"/>
    </row>
    <row r="50" spans="1:8" ht="15.75" x14ac:dyDescent="0.2">
      <c r="A50" s="14"/>
      <c r="B50" s="276" t="s">
        <v>137</v>
      </c>
      <c r="C50" s="277"/>
      <c r="D50" s="277"/>
      <c r="E50" s="277"/>
      <c r="F50" s="277"/>
      <c r="G50" s="278"/>
      <c r="H50" s="14"/>
    </row>
    <row r="51" spans="1:8" ht="52.5" customHeight="1" x14ac:dyDescent="0.2">
      <c r="A51" s="14"/>
      <c r="B51" s="164" t="s">
        <v>136</v>
      </c>
      <c r="C51" s="165" t="s">
        <v>142</v>
      </c>
      <c r="D51" s="165" t="s">
        <v>143</v>
      </c>
      <c r="E51" s="165" t="s">
        <v>144</v>
      </c>
      <c r="F51" s="165" t="s">
        <v>138</v>
      </c>
      <c r="G51" s="92"/>
      <c r="H51" s="14"/>
    </row>
    <row r="52" spans="1:8" ht="19.5" customHeight="1" x14ac:dyDescent="0.2">
      <c r="A52" s="14"/>
      <c r="B52" s="166" t="s">
        <v>194</v>
      </c>
      <c r="C52" s="167">
        <v>0.27769498017159239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">
      <c r="A53" s="14"/>
      <c r="B53" s="166" t="s">
        <v>195</v>
      </c>
      <c r="C53" s="167">
        <v>2.2187708476162683E-2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">
      <c r="A54" s="14"/>
      <c r="B54" s="166" t="s">
        <v>196</v>
      </c>
      <c r="C54" s="167">
        <v>4.5878983182863063E-2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">
      <c r="A55" s="14"/>
      <c r="B55" s="166" t="s">
        <v>197</v>
      </c>
      <c r="C55" s="167">
        <v>0.17327232358831526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">
      <c r="A56" s="14"/>
      <c r="B56" s="166" t="s">
        <v>198</v>
      </c>
      <c r="C56" s="167">
        <v>2.1732058375361699E-2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">
      <c r="A57" s="14"/>
      <c r="B57" s="166" t="s">
        <v>199</v>
      </c>
      <c r="C57" s="167">
        <v>0.42910046784793843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">
      <c r="A58" s="14"/>
      <c r="B58" s="166" t="s">
        <v>200</v>
      </c>
      <c r="C58" s="167">
        <v>3.0133478357766461E-2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">
      <c r="A69" s="14"/>
      <c r="B69" s="169" t="s">
        <v>139</v>
      </c>
      <c r="C69" s="170">
        <f>SUM(C52:C68)</f>
        <v>1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1</v>
      </c>
      <c r="G69" s="163"/>
      <c r="H69" s="14"/>
    </row>
    <row r="70" spans="1:8" x14ac:dyDescent="0.2">
      <c r="B70" s="14"/>
      <c r="C70" s="14"/>
      <c r="D70" s="14"/>
      <c r="E70" s="14"/>
      <c r="F70" s="14"/>
      <c r="G70" s="14"/>
      <c r="H70" s="14"/>
    </row>
    <row r="71" spans="1:8" x14ac:dyDescent="0.2">
      <c r="B71" s="14"/>
      <c r="C71" s="14"/>
      <c r="D71" s="14"/>
      <c r="E71" s="14"/>
      <c r="F71" s="14"/>
      <c r="G71" s="14"/>
      <c r="H71" s="14"/>
    </row>
    <row r="72" spans="1:8" x14ac:dyDescent="0.2">
      <c r="B72" s="14"/>
      <c r="C72" s="14"/>
      <c r="D72" s="14"/>
      <c r="E72" s="14"/>
      <c r="F72" s="14"/>
      <c r="G72" s="14"/>
      <c r="H72" s="14"/>
    </row>
    <row r="73" spans="1:8" x14ac:dyDescent="0.2">
      <c r="B73" s="14"/>
      <c r="C73" s="14"/>
      <c r="D73" s="14"/>
      <c r="E73" s="14"/>
      <c r="F73" s="14"/>
      <c r="G73" s="14"/>
      <c r="H73" s="14"/>
    </row>
    <row r="74" spans="1:8" x14ac:dyDescent="0.2">
      <c r="B74" s="14"/>
      <c r="C74" s="14"/>
      <c r="D74" s="14"/>
      <c r="E74" s="14"/>
      <c r="F74" s="14"/>
      <c r="G74" s="14"/>
      <c r="H74" s="14"/>
    </row>
    <row r="75" spans="1:8" x14ac:dyDescent="0.2">
      <c r="B75" s="14"/>
      <c r="C75" s="14"/>
      <c r="D75" s="14"/>
      <c r="E75" s="14"/>
      <c r="F75" s="14"/>
      <c r="G75" s="14"/>
      <c r="H75" s="14"/>
    </row>
    <row r="76" spans="1:8" x14ac:dyDescent="0.2">
      <c r="B76" s="14"/>
      <c r="C76" s="14"/>
      <c r="D76" s="14"/>
      <c r="E76" s="14"/>
      <c r="F76" s="14"/>
      <c r="G76" s="14"/>
      <c r="H76" s="14"/>
    </row>
    <row r="77" spans="1:8" x14ac:dyDescent="0.2">
      <c r="B77" s="14"/>
      <c r="C77" s="14"/>
      <c r="D77" s="14"/>
      <c r="E77" s="14"/>
      <c r="F77" s="14"/>
      <c r="G77" s="14"/>
      <c r="H77" s="14"/>
    </row>
    <row r="78" spans="1:8" x14ac:dyDescent="0.2">
      <c r="B78" s="14"/>
      <c r="C78" s="14"/>
      <c r="D78" s="14"/>
      <c r="E78" s="14"/>
      <c r="F78" s="14"/>
      <c r="G78" s="14"/>
      <c r="H78" s="14"/>
    </row>
    <row r="79" spans="1:8" x14ac:dyDescent="0.2">
      <c r="B79" s="14"/>
      <c r="C79" s="14"/>
      <c r="D79" s="14"/>
      <c r="E79" s="14"/>
      <c r="F79" s="14"/>
      <c r="G79" s="14"/>
      <c r="H79" s="14"/>
    </row>
    <row r="80" spans="1:8" x14ac:dyDescent="0.2">
      <c r="B80" s="14"/>
      <c r="C80" s="14"/>
      <c r="D80" s="14"/>
      <c r="E80" s="14"/>
      <c r="F80" s="14"/>
      <c r="G80" s="14"/>
      <c r="H80" s="14"/>
    </row>
    <row r="81" spans="2:8" x14ac:dyDescent="0.2">
      <c r="B81" s="14"/>
      <c r="C81" s="14"/>
      <c r="D81" s="14"/>
      <c r="E81" s="14"/>
      <c r="F81" s="14"/>
      <c r="G81" s="14"/>
      <c r="H81" s="14"/>
    </row>
    <row r="82" spans="2:8" x14ac:dyDescent="0.2">
      <c r="B82" s="14"/>
      <c r="C82" s="14"/>
      <c r="D82" s="14"/>
      <c r="E82" s="14"/>
      <c r="F82" s="14"/>
      <c r="G82" s="14"/>
      <c r="H82" s="14"/>
    </row>
    <row r="83" spans="2:8" x14ac:dyDescent="0.2">
      <c r="B83" s="14"/>
      <c r="C83" s="14"/>
      <c r="D83" s="14"/>
      <c r="E83" s="14"/>
      <c r="F83" s="14"/>
      <c r="G83" s="14"/>
      <c r="H83" s="14"/>
    </row>
    <row r="84" spans="2:8" x14ac:dyDescent="0.2">
      <c r="B84" s="14"/>
      <c r="C84" s="14"/>
      <c r="D84" s="14"/>
      <c r="E84" s="14"/>
      <c r="F84" s="14"/>
      <c r="G84" s="14"/>
      <c r="H84" s="14"/>
    </row>
    <row r="85" spans="2:8" x14ac:dyDescent="0.2">
      <c r="B85" s="14"/>
      <c r="C85" s="14"/>
      <c r="D85" s="14"/>
      <c r="E85" s="14"/>
      <c r="F85" s="14"/>
      <c r="G85" s="14"/>
      <c r="H85" s="14"/>
    </row>
    <row r="86" spans="2:8" x14ac:dyDescent="0.2">
      <c r="B86" s="14"/>
      <c r="C86" s="14"/>
      <c r="D86" s="14"/>
      <c r="E86" s="14"/>
      <c r="F86" s="14"/>
      <c r="G86" s="14"/>
      <c r="H86" s="14"/>
    </row>
    <row r="87" spans="2:8" x14ac:dyDescent="0.2">
      <c r="B87" s="14"/>
      <c r="C87" s="14"/>
      <c r="D87" s="14"/>
      <c r="E87" s="14"/>
      <c r="F87" s="14"/>
      <c r="G87" s="14"/>
      <c r="H87" s="14"/>
    </row>
    <row r="88" spans="2:8" x14ac:dyDescent="0.2">
      <c r="B88" s="14"/>
      <c r="C88" s="14"/>
      <c r="D88" s="14"/>
      <c r="E88" s="14"/>
      <c r="F88" s="14"/>
      <c r="G88" s="14"/>
      <c r="H88" s="14"/>
    </row>
    <row r="89" spans="2:8" x14ac:dyDescent="0.2">
      <c r="B89" s="14"/>
      <c r="C89" s="14"/>
      <c r="D89" s="14"/>
      <c r="E89" s="14"/>
      <c r="F89" s="14"/>
      <c r="G89" s="14"/>
      <c r="H89" s="14"/>
    </row>
    <row r="90" spans="2:8" x14ac:dyDescent="0.2">
      <c r="B90" s="14"/>
      <c r="C90" s="14"/>
      <c r="D90" s="14"/>
      <c r="E90" s="14"/>
      <c r="F90" s="14"/>
      <c r="G90" s="14"/>
      <c r="H90" s="14"/>
    </row>
    <row r="91" spans="2:8" x14ac:dyDescent="0.2">
      <c r="B91" s="14"/>
      <c r="C91" s="14"/>
      <c r="D91" s="14"/>
      <c r="E91" s="14"/>
      <c r="F91" s="14"/>
      <c r="G91" s="14"/>
      <c r="H91" s="14"/>
    </row>
    <row r="92" spans="2:8" x14ac:dyDescent="0.2">
      <c r="B92" s="14"/>
      <c r="C92" s="14"/>
      <c r="D92" s="14"/>
      <c r="E92" s="14"/>
      <c r="F92" s="14"/>
      <c r="G92" s="14"/>
      <c r="H92" s="14"/>
    </row>
    <row r="93" spans="2:8" x14ac:dyDescent="0.2">
      <c r="B93" s="14"/>
      <c r="C93" s="14"/>
      <c r="D93" s="14"/>
      <c r="E93" s="14"/>
      <c r="F93" s="14"/>
      <c r="G93" s="14"/>
      <c r="H93" s="14"/>
    </row>
    <row r="94" spans="2:8" x14ac:dyDescent="0.2">
      <c r="B94" s="14"/>
      <c r="C94" s="14"/>
      <c r="D94" s="14"/>
      <c r="E94" s="14"/>
      <c r="F94" s="14"/>
      <c r="G94" s="14"/>
      <c r="H94" s="14"/>
    </row>
    <row r="95" spans="2:8" x14ac:dyDescent="0.2">
      <c r="B95" s="14"/>
      <c r="C95" s="14"/>
      <c r="D95" s="14"/>
      <c r="E95" s="14"/>
      <c r="F95" s="14"/>
      <c r="G95" s="14"/>
      <c r="H95" s="14"/>
    </row>
    <row r="96" spans="2:8" x14ac:dyDescent="0.2">
      <c r="B96" s="14"/>
      <c r="C96" s="14"/>
      <c r="D96" s="14"/>
      <c r="E96" s="14"/>
      <c r="F96" s="14"/>
      <c r="G96" s="14"/>
      <c r="H96" s="14"/>
    </row>
    <row r="97" spans="2:8" x14ac:dyDescent="0.2">
      <c r="B97" s="14"/>
      <c r="C97" s="14"/>
      <c r="D97" s="14"/>
      <c r="E97" s="14"/>
      <c r="F97" s="14"/>
      <c r="G97" s="14"/>
      <c r="H97" s="14"/>
    </row>
    <row r="98" spans="2:8" x14ac:dyDescent="0.2">
      <c r="B98" s="14"/>
      <c r="C98" s="14"/>
      <c r="D98" s="14"/>
      <c r="E98" s="14"/>
      <c r="F98" s="14"/>
      <c r="G98" s="14"/>
      <c r="H98" s="14"/>
    </row>
    <row r="99" spans="2:8" x14ac:dyDescent="0.2">
      <c r="B99" s="14"/>
      <c r="C99" s="14"/>
      <c r="D99" s="14"/>
      <c r="E99" s="14"/>
      <c r="F99" s="14"/>
      <c r="G99" s="14"/>
      <c r="H99" s="14"/>
    </row>
    <row r="100" spans="2:8" x14ac:dyDescent="0.2">
      <c r="B100" s="14"/>
      <c r="C100" s="14"/>
      <c r="D100" s="14"/>
      <c r="E100" s="14"/>
      <c r="F100" s="14"/>
      <c r="G100" s="14"/>
      <c r="H100" s="14"/>
    </row>
    <row r="101" spans="2:8" x14ac:dyDescent="0.2">
      <c r="B101" s="14"/>
      <c r="C101" s="14"/>
      <c r="D101" s="14"/>
      <c r="E101" s="14"/>
      <c r="F101" s="14"/>
      <c r="G101" s="14"/>
      <c r="H101" s="14"/>
    </row>
    <row r="102" spans="2:8" x14ac:dyDescent="0.2">
      <c r="B102" s="14"/>
      <c r="C102" s="14"/>
      <c r="D102" s="14"/>
      <c r="E102" s="14"/>
      <c r="F102" s="14"/>
      <c r="G102" s="14"/>
      <c r="H102" s="14"/>
    </row>
    <row r="103" spans="2:8" x14ac:dyDescent="0.2">
      <c r="B103" s="14"/>
      <c r="C103" s="14"/>
      <c r="D103" s="14"/>
      <c r="E103" s="14"/>
      <c r="F103" s="14"/>
      <c r="G103" s="14"/>
      <c r="H103" s="14"/>
    </row>
    <row r="104" spans="2:8" x14ac:dyDescent="0.2">
      <c r="B104" s="14"/>
      <c r="C104" s="14"/>
      <c r="D104" s="14"/>
      <c r="E104" s="14"/>
      <c r="F104" s="14"/>
      <c r="G104" s="14"/>
      <c r="H104" s="14"/>
    </row>
    <row r="105" spans="2:8" x14ac:dyDescent="0.2">
      <c r="B105" s="14"/>
      <c r="C105" s="14"/>
      <c r="D105" s="14"/>
      <c r="E105" s="14"/>
      <c r="F105" s="14"/>
      <c r="G105" s="14"/>
      <c r="H105" s="14"/>
    </row>
    <row r="106" spans="2:8" x14ac:dyDescent="0.2">
      <c r="B106" s="14"/>
      <c r="C106" s="14"/>
      <c r="D106" s="14"/>
      <c r="E106" s="14"/>
      <c r="F106" s="14"/>
      <c r="G106" s="14"/>
      <c r="H106" s="14"/>
    </row>
    <row r="107" spans="2:8" x14ac:dyDescent="0.2">
      <c r="B107" s="14"/>
      <c r="C107" s="14"/>
      <c r="D107" s="14"/>
      <c r="E107" s="14"/>
      <c r="F107" s="14"/>
      <c r="G107" s="14"/>
      <c r="H107" s="14"/>
    </row>
    <row r="108" spans="2:8" x14ac:dyDescent="0.2">
      <c r="B108" s="14"/>
      <c r="C108" s="14"/>
      <c r="D108" s="14"/>
      <c r="E108" s="14"/>
      <c r="F108" s="14"/>
      <c r="G108" s="14"/>
      <c r="H108" s="14"/>
    </row>
    <row r="109" spans="2:8" x14ac:dyDescent="0.2">
      <c r="B109" s="14"/>
      <c r="C109" s="14"/>
      <c r="D109" s="14"/>
      <c r="E109" s="14"/>
      <c r="F109" s="14"/>
      <c r="G109" s="14"/>
      <c r="H109" s="14"/>
    </row>
    <row r="110" spans="2:8" x14ac:dyDescent="0.2">
      <c r="B110" s="14"/>
      <c r="C110" s="14"/>
      <c r="D110" s="14"/>
      <c r="E110" s="14"/>
      <c r="F110" s="14"/>
      <c r="G110" s="14"/>
      <c r="H110" s="14"/>
    </row>
    <row r="111" spans="2:8" x14ac:dyDescent="0.2">
      <c r="B111" s="14"/>
      <c r="C111" s="14"/>
      <c r="D111" s="14"/>
      <c r="E111" s="14"/>
      <c r="F111" s="14"/>
      <c r="G111" s="14"/>
      <c r="H111" s="14"/>
    </row>
    <row r="112" spans="2:8" x14ac:dyDescent="0.2">
      <c r="B112" s="14"/>
      <c r="C112" s="14"/>
      <c r="D112" s="14"/>
      <c r="E112" s="14"/>
      <c r="F112" s="14"/>
      <c r="G112" s="14"/>
      <c r="H112" s="14"/>
    </row>
    <row r="113" spans="2:8" x14ac:dyDescent="0.2">
      <c r="B113" s="14"/>
      <c r="C113" s="14"/>
      <c r="D113" s="14"/>
      <c r="E113" s="14"/>
      <c r="F113" s="14"/>
      <c r="G113" s="14"/>
      <c r="H113" s="14"/>
    </row>
    <row r="114" spans="2:8" x14ac:dyDescent="0.2">
      <c r="B114" s="14"/>
      <c r="C114" s="14"/>
      <c r="D114" s="14"/>
      <c r="E114" s="14"/>
      <c r="F114" s="14"/>
      <c r="G114" s="14"/>
      <c r="H114" s="14"/>
    </row>
    <row r="115" spans="2:8" x14ac:dyDescent="0.2">
      <c r="B115" s="14"/>
      <c r="C115" s="14"/>
      <c r="D115" s="14"/>
      <c r="E115" s="14"/>
      <c r="F115" s="14"/>
      <c r="G115" s="14"/>
      <c r="H115" s="14"/>
    </row>
    <row r="116" spans="2:8" x14ac:dyDescent="0.2">
      <c r="B116" s="14"/>
      <c r="C116" s="14"/>
      <c r="D116" s="14"/>
      <c r="E116" s="14"/>
      <c r="F116" s="14"/>
      <c r="G116" s="14"/>
      <c r="H116" s="14"/>
    </row>
    <row r="117" spans="2:8" x14ac:dyDescent="0.2">
      <c r="B117" s="14"/>
      <c r="C117" s="14"/>
      <c r="D117" s="14"/>
      <c r="E117" s="14"/>
      <c r="F117" s="14"/>
      <c r="G117" s="14"/>
      <c r="H117" s="14"/>
    </row>
    <row r="118" spans="2:8" x14ac:dyDescent="0.2">
      <c r="B118" s="14"/>
      <c r="C118" s="14"/>
      <c r="D118" s="14"/>
      <c r="E118" s="14"/>
      <c r="F118" s="14"/>
      <c r="G118" s="14"/>
      <c r="H118" s="14"/>
    </row>
    <row r="119" spans="2:8" x14ac:dyDescent="0.2">
      <c r="B119" s="14"/>
      <c r="C119" s="14"/>
      <c r="D119" s="14"/>
      <c r="E119" s="14"/>
      <c r="F119" s="14"/>
      <c r="G119" s="14"/>
      <c r="H119" s="14"/>
    </row>
    <row r="120" spans="2:8" x14ac:dyDescent="0.2">
      <c r="B120" s="14"/>
      <c r="C120" s="14"/>
      <c r="D120" s="14"/>
      <c r="E120" s="14"/>
      <c r="F120" s="14"/>
      <c r="G120" s="14"/>
      <c r="H120" s="14"/>
    </row>
    <row r="121" spans="2:8" x14ac:dyDescent="0.2">
      <c r="B121" s="14"/>
      <c r="C121" s="14"/>
      <c r="D121" s="14"/>
      <c r="E121" s="14"/>
      <c r="F121" s="14"/>
      <c r="G121" s="14"/>
      <c r="H121" s="14"/>
    </row>
    <row r="122" spans="2:8" x14ac:dyDescent="0.2">
      <c r="B122" s="14"/>
      <c r="C122" s="14"/>
      <c r="D122" s="14"/>
      <c r="E122" s="14"/>
      <c r="F122" s="14"/>
      <c r="G122" s="14"/>
      <c r="H122" s="14"/>
    </row>
    <row r="123" spans="2:8" x14ac:dyDescent="0.2">
      <c r="B123" s="14"/>
      <c r="C123" s="14"/>
      <c r="D123" s="14"/>
      <c r="E123" s="14"/>
      <c r="F123" s="14"/>
      <c r="G123" s="14"/>
      <c r="H123" s="14"/>
    </row>
    <row r="124" spans="2:8" x14ac:dyDescent="0.2">
      <c r="B124" s="14"/>
      <c r="C124" s="14"/>
      <c r="D124" s="14"/>
      <c r="E124" s="14"/>
      <c r="F124" s="14"/>
      <c r="G124" s="14"/>
      <c r="H124" s="14"/>
    </row>
    <row r="125" spans="2:8" x14ac:dyDescent="0.2">
      <c r="B125" s="14"/>
      <c r="C125" s="14"/>
      <c r="D125" s="14"/>
      <c r="E125" s="14"/>
      <c r="F125" s="14"/>
      <c r="G125" s="14"/>
      <c r="H125" s="14"/>
    </row>
    <row r="126" spans="2:8" x14ac:dyDescent="0.2">
      <c r="B126" s="14"/>
      <c r="C126" s="14"/>
      <c r="D126" s="14"/>
      <c r="E126" s="14"/>
      <c r="F126" s="14"/>
      <c r="G126" s="14"/>
      <c r="H126" s="14"/>
    </row>
    <row r="127" spans="2:8" x14ac:dyDescent="0.2">
      <c r="B127" s="14"/>
      <c r="C127" s="14"/>
      <c r="D127" s="14"/>
      <c r="E127" s="14"/>
      <c r="F127" s="14"/>
      <c r="G127" s="14"/>
      <c r="H127" s="14"/>
    </row>
    <row r="128" spans="2:8" x14ac:dyDescent="0.2">
      <c r="B128" s="14"/>
      <c r="C128" s="14"/>
      <c r="D128" s="14"/>
      <c r="E128" s="14"/>
      <c r="F128" s="14"/>
      <c r="G128" s="14"/>
      <c r="H128" s="14"/>
    </row>
    <row r="129" spans="2:8" x14ac:dyDescent="0.2">
      <c r="B129" s="14"/>
      <c r="C129" s="14"/>
      <c r="D129" s="14"/>
      <c r="E129" s="14"/>
      <c r="F129" s="14"/>
      <c r="G129" s="14"/>
      <c r="H129" s="14"/>
    </row>
    <row r="130" spans="2:8" x14ac:dyDescent="0.2">
      <c r="B130" s="14"/>
      <c r="C130" s="14"/>
      <c r="D130" s="14"/>
      <c r="E130" s="14"/>
      <c r="F130" s="14"/>
      <c r="G130" s="14"/>
      <c r="H130" s="14"/>
    </row>
    <row r="131" spans="2:8" x14ac:dyDescent="0.2">
      <c r="B131" s="14"/>
      <c r="C131" s="14"/>
      <c r="D131" s="14"/>
      <c r="E131" s="14"/>
      <c r="F131" s="14"/>
      <c r="G131" s="14"/>
      <c r="H131" s="14"/>
    </row>
    <row r="132" spans="2:8" x14ac:dyDescent="0.2">
      <c r="B132" s="14"/>
      <c r="C132" s="14"/>
      <c r="D132" s="14"/>
      <c r="E132" s="14"/>
      <c r="F132" s="14"/>
      <c r="G132" s="14"/>
      <c r="H132" s="14"/>
    </row>
    <row r="133" spans="2:8" x14ac:dyDescent="0.2">
      <c r="B133" s="14"/>
      <c r="C133" s="14"/>
      <c r="D133" s="14"/>
      <c r="E133" s="14"/>
      <c r="F133" s="14"/>
      <c r="G133" s="14"/>
      <c r="H133" s="14"/>
    </row>
    <row r="134" spans="2:8" x14ac:dyDescent="0.2">
      <c r="B134" s="14"/>
      <c r="C134" s="14"/>
      <c r="D134" s="14"/>
      <c r="E134" s="14"/>
      <c r="F134" s="14"/>
      <c r="G134" s="14"/>
      <c r="H134" s="14"/>
    </row>
    <row r="135" spans="2:8" x14ac:dyDescent="0.2">
      <c r="B135" s="14"/>
      <c r="C135" s="14"/>
      <c r="D135" s="14"/>
      <c r="E135" s="14"/>
      <c r="F135" s="14"/>
      <c r="G135" s="14"/>
      <c r="H135" s="14"/>
    </row>
    <row r="136" spans="2:8" x14ac:dyDescent="0.2">
      <c r="B136" s="14"/>
      <c r="C136" s="14"/>
      <c r="D136" s="14"/>
      <c r="E136" s="14"/>
      <c r="F136" s="14"/>
      <c r="G136" s="14"/>
      <c r="H136" s="14"/>
    </row>
    <row r="137" spans="2:8" x14ac:dyDescent="0.2">
      <c r="B137" s="14"/>
      <c r="C137" s="14"/>
      <c r="D137" s="14"/>
      <c r="E137" s="14"/>
      <c r="F137" s="14"/>
      <c r="G137" s="14"/>
      <c r="H137" s="14"/>
    </row>
    <row r="138" spans="2:8" x14ac:dyDescent="0.2">
      <c r="B138" s="14"/>
      <c r="C138" s="14"/>
      <c r="D138" s="14"/>
      <c r="E138" s="14"/>
      <c r="F138" s="14"/>
      <c r="G138" s="14"/>
      <c r="H138" s="14"/>
    </row>
    <row r="139" spans="2:8" x14ac:dyDescent="0.2">
      <c r="B139" s="14"/>
      <c r="C139" s="14"/>
      <c r="D139" s="14"/>
      <c r="E139" s="14"/>
      <c r="F139" s="14"/>
      <c r="G139" s="14"/>
      <c r="H139" s="14"/>
    </row>
    <row r="140" spans="2:8" x14ac:dyDescent="0.2">
      <c r="B140" s="14"/>
      <c r="C140" s="14"/>
      <c r="D140" s="14"/>
      <c r="E140" s="14"/>
      <c r="F140" s="14"/>
      <c r="G140" s="14"/>
      <c r="H140" s="14"/>
    </row>
    <row r="141" spans="2:8" x14ac:dyDescent="0.2">
      <c r="B141" s="14"/>
      <c r="C141" s="14"/>
      <c r="D141" s="14"/>
      <c r="E141" s="14"/>
      <c r="F141" s="14"/>
      <c r="G141" s="14"/>
      <c r="H141" s="14"/>
    </row>
    <row r="142" spans="2:8" x14ac:dyDescent="0.2">
      <c r="B142" s="14"/>
      <c r="C142" s="14"/>
      <c r="D142" s="14"/>
      <c r="E142" s="14"/>
      <c r="F142" s="14"/>
      <c r="G142" s="14"/>
      <c r="H142" s="14"/>
    </row>
    <row r="143" spans="2:8" x14ac:dyDescent="0.2">
      <c r="B143" s="14"/>
      <c r="C143" s="14"/>
      <c r="D143" s="14"/>
      <c r="E143" s="14"/>
      <c r="F143" s="14"/>
      <c r="G143" s="14"/>
      <c r="H143" s="14"/>
    </row>
    <row r="144" spans="2:8" x14ac:dyDescent="0.2">
      <c r="B144" s="14"/>
      <c r="C144" s="14"/>
      <c r="D144" s="14"/>
      <c r="E144" s="14"/>
      <c r="F144" s="14"/>
      <c r="G144" s="14"/>
      <c r="H144" s="14"/>
    </row>
    <row r="145" spans="2:8" x14ac:dyDescent="0.2">
      <c r="B145" s="14"/>
      <c r="C145" s="14"/>
      <c r="D145" s="14"/>
      <c r="E145" s="14"/>
      <c r="F145" s="14"/>
      <c r="G145" s="14"/>
      <c r="H145" s="14"/>
    </row>
    <row r="146" spans="2:8" x14ac:dyDescent="0.2">
      <c r="B146" s="14"/>
      <c r="C146" s="14"/>
      <c r="D146" s="14"/>
      <c r="E146" s="14"/>
      <c r="F146" s="14"/>
      <c r="G146" s="14"/>
      <c r="H146" s="14"/>
    </row>
    <row r="147" spans="2:8" x14ac:dyDescent="0.2">
      <c r="B147" s="14"/>
      <c r="C147" s="14"/>
      <c r="D147" s="14"/>
      <c r="E147" s="14"/>
      <c r="F147" s="14"/>
      <c r="G147" s="14"/>
      <c r="H147" s="14"/>
    </row>
    <row r="148" spans="2:8" x14ac:dyDescent="0.2">
      <c r="B148" s="14"/>
      <c r="C148" s="14"/>
      <c r="D148" s="14"/>
      <c r="E148" s="14"/>
      <c r="F148" s="14"/>
      <c r="G148" s="14"/>
      <c r="H148" s="14"/>
    </row>
    <row r="149" spans="2:8" x14ac:dyDescent="0.2">
      <c r="B149" s="14"/>
      <c r="C149" s="14"/>
      <c r="D149" s="14"/>
      <c r="E149" s="14"/>
      <c r="F149" s="14"/>
      <c r="G149" s="14"/>
      <c r="H149" s="14"/>
    </row>
    <row r="150" spans="2:8" x14ac:dyDescent="0.2">
      <c r="B150" s="14"/>
      <c r="C150" s="14"/>
      <c r="D150" s="14"/>
      <c r="E150" s="14"/>
      <c r="F150" s="14"/>
      <c r="G150" s="14"/>
      <c r="H150" s="14"/>
    </row>
    <row r="151" spans="2:8" x14ac:dyDescent="0.2">
      <c r="B151" s="14"/>
      <c r="C151" s="14"/>
      <c r="D151" s="14"/>
      <c r="E151" s="14"/>
      <c r="F151" s="14"/>
      <c r="G151" s="14"/>
      <c r="H151" s="14"/>
    </row>
    <row r="152" spans="2:8" x14ac:dyDescent="0.2">
      <c r="B152" s="14"/>
      <c r="C152" s="14"/>
      <c r="D152" s="14"/>
      <c r="E152" s="14"/>
      <c r="F152" s="14"/>
      <c r="G152" s="14"/>
      <c r="H152" s="14"/>
    </row>
    <row r="153" spans="2:8" x14ac:dyDescent="0.2">
      <c r="B153" s="14"/>
      <c r="C153" s="14"/>
      <c r="D153" s="14"/>
      <c r="E153" s="14"/>
      <c r="F153" s="14"/>
      <c r="G153" s="14"/>
      <c r="H153" s="14"/>
    </row>
    <row r="154" spans="2:8" x14ac:dyDescent="0.2">
      <c r="B154" s="14"/>
      <c r="C154" s="14"/>
      <c r="D154" s="14"/>
      <c r="E154" s="14"/>
      <c r="F154" s="14"/>
      <c r="G154" s="14"/>
      <c r="H154" s="14"/>
    </row>
    <row r="155" spans="2:8" x14ac:dyDescent="0.2">
      <c r="B155" s="14"/>
      <c r="C155" s="14"/>
      <c r="D155" s="14"/>
      <c r="E155" s="14"/>
      <c r="F155" s="14"/>
      <c r="G155" s="14"/>
      <c r="H155" s="14"/>
    </row>
    <row r="156" spans="2:8" x14ac:dyDescent="0.2">
      <c r="B156" s="14"/>
      <c r="C156" s="14"/>
      <c r="D156" s="14"/>
      <c r="E156" s="14"/>
      <c r="F156" s="14"/>
      <c r="G156" s="14"/>
      <c r="H156" s="14"/>
    </row>
    <row r="157" spans="2:8" x14ac:dyDescent="0.2">
      <c r="B157" s="14"/>
      <c r="C157" s="14"/>
      <c r="D157" s="14"/>
      <c r="E157" s="14"/>
      <c r="F157" s="14"/>
      <c r="G157" s="14"/>
      <c r="H157" s="14"/>
    </row>
    <row r="158" spans="2:8" x14ac:dyDescent="0.2">
      <c r="B158" s="14"/>
      <c r="C158" s="14"/>
      <c r="D158" s="14"/>
      <c r="E158" s="14"/>
      <c r="F158" s="14"/>
      <c r="G158" s="14"/>
      <c r="H158" s="14"/>
    </row>
    <row r="159" spans="2:8" x14ac:dyDescent="0.2">
      <c r="B159" s="14"/>
      <c r="C159" s="14"/>
      <c r="D159" s="14"/>
      <c r="E159" s="14"/>
      <c r="F159" s="14"/>
      <c r="G159" s="14"/>
      <c r="H159" s="14"/>
    </row>
    <row r="160" spans="2:8" x14ac:dyDescent="0.2">
      <c r="B160" s="14"/>
      <c r="C160" s="14"/>
      <c r="D160" s="14"/>
      <c r="E160" s="14"/>
      <c r="F160" s="14"/>
      <c r="G160" s="14"/>
      <c r="H160" s="14"/>
    </row>
    <row r="161" spans="2:8" x14ac:dyDescent="0.2">
      <c r="B161" s="14"/>
      <c r="C161" s="14"/>
      <c r="D161" s="14"/>
      <c r="E161" s="14"/>
      <c r="F161" s="14"/>
      <c r="G161" s="14"/>
      <c r="H161" s="14"/>
    </row>
    <row r="162" spans="2:8" x14ac:dyDescent="0.2">
      <c r="B162" s="14"/>
      <c r="C162" s="14"/>
      <c r="D162" s="14"/>
      <c r="E162" s="14"/>
      <c r="F162" s="14"/>
      <c r="G162" s="14"/>
      <c r="H162" s="14"/>
    </row>
    <row r="163" spans="2:8" x14ac:dyDescent="0.2">
      <c r="B163" s="14"/>
      <c r="C163" s="14"/>
      <c r="D163" s="14"/>
      <c r="E163" s="14"/>
      <c r="F163" s="14"/>
      <c r="G163" s="14"/>
      <c r="H163" s="14"/>
    </row>
    <row r="164" spans="2:8" x14ac:dyDescent="0.2">
      <c r="B164" s="14"/>
      <c r="C164" s="14"/>
      <c r="D164" s="14"/>
      <c r="E164" s="14"/>
      <c r="F164" s="14"/>
      <c r="G164" s="14"/>
      <c r="H164" s="14"/>
    </row>
    <row r="165" spans="2:8" x14ac:dyDescent="0.2">
      <c r="B165" s="14"/>
      <c r="C165" s="14"/>
      <c r="D165" s="14"/>
      <c r="E165" s="14"/>
      <c r="F165" s="14"/>
      <c r="G165" s="14"/>
      <c r="H165" s="14"/>
    </row>
    <row r="166" spans="2:8" x14ac:dyDescent="0.2">
      <c r="B166" s="14"/>
      <c r="C166" s="14"/>
      <c r="D166" s="14"/>
      <c r="E166" s="14"/>
      <c r="F166" s="14"/>
      <c r="G166" s="14"/>
      <c r="H166" s="14"/>
    </row>
    <row r="167" spans="2:8" x14ac:dyDescent="0.2">
      <c r="B167" s="14"/>
      <c r="C167" s="14"/>
      <c r="D167" s="14"/>
      <c r="E167" s="14"/>
      <c r="F167" s="14"/>
      <c r="G167" s="14"/>
      <c r="H167" s="14"/>
    </row>
    <row r="168" spans="2:8" x14ac:dyDescent="0.2">
      <c r="B168" s="14"/>
      <c r="C168" s="14"/>
      <c r="D168" s="14"/>
      <c r="E168" s="14"/>
      <c r="F168" s="14"/>
      <c r="G168" s="14"/>
      <c r="H168" s="14"/>
    </row>
    <row r="169" spans="2:8" x14ac:dyDescent="0.2">
      <c r="B169" s="14"/>
      <c r="C169" s="14"/>
      <c r="D169" s="14"/>
      <c r="E169" s="14"/>
      <c r="F169" s="14"/>
      <c r="G169" s="14"/>
      <c r="H169" s="14"/>
    </row>
    <row r="170" spans="2:8" x14ac:dyDescent="0.2">
      <c r="B170" s="14"/>
      <c r="C170" s="14"/>
      <c r="D170" s="14"/>
      <c r="E170" s="14"/>
      <c r="F170" s="14"/>
      <c r="G170" s="14"/>
      <c r="H170" s="14"/>
    </row>
    <row r="171" spans="2:8" x14ac:dyDescent="0.2">
      <c r="B171" s="14"/>
      <c r="C171" s="14"/>
      <c r="D171" s="14"/>
      <c r="E171" s="14"/>
      <c r="F171" s="14"/>
      <c r="G171" s="14"/>
      <c r="H171" s="14"/>
    </row>
    <row r="172" spans="2:8" x14ac:dyDescent="0.2">
      <c r="B172" s="14"/>
      <c r="C172" s="14"/>
      <c r="D172" s="14"/>
      <c r="E172" s="14"/>
      <c r="F172" s="14"/>
      <c r="G172" s="14"/>
      <c r="H172" s="14"/>
    </row>
    <row r="173" spans="2:8" x14ac:dyDescent="0.2">
      <c r="B173" s="14"/>
      <c r="C173" s="14"/>
      <c r="D173" s="14"/>
      <c r="E173" s="14"/>
      <c r="F173" s="14"/>
      <c r="G173" s="14"/>
      <c r="H173" s="14"/>
    </row>
    <row r="174" spans="2:8" x14ac:dyDescent="0.2">
      <c r="B174" s="14"/>
      <c r="C174" s="14"/>
      <c r="D174" s="14"/>
      <c r="E174" s="14"/>
      <c r="F174" s="14"/>
      <c r="G174" s="14"/>
      <c r="H174" s="14"/>
    </row>
    <row r="175" spans="2:8" x14ac:dyDescent="0.2">
      <c r="B175" s="14"/>
      <c r="C175" s="14"/>
      <c r="D175" s="14"/>
      <c r="E175" s="14"/>
      <c r="F175" s="14"/>
      <c r="G175" s="14"/>
      <c r="H175" s="14"/>
    </row>
    <row r="176" spans="2:8" x14ac:dyDescent="0.2">
      <c r="B176" s="14"/>
      <c r="C176" s="14"/>
      <c r="D176" s="14"/>
      <c r="E176" s="14"/>
      <c r="F176" s="14"/>
      <c r="G176" s="14"/>
      <c r="H176" s="14"/>
    </row>
    <row r="177" spans="2:8" x14ac:dyDescent="0.2">
      <c r="B177" s="14"/>
      <c r="C177" s="14"/>
      <c r="D177" s="14"/>
      <c r="E177" s="14"/>
      <c r="F177" s="14"/>
      <c r="G177" s="14"/>
      <c r="H177" s="14"/>
    </row>
    <row r="178" spans="2:8" x14ac:dyDescent="0.2">
      <c r="B178" s="14"/>
      <c r="C178" s="14"/>
      <c r="D178" s="14"/>
      <c r="E178" s="14"/>
      <c r="F178" s="14"/>
      <c r="G178" s="14"/>
      <c r="H178" s="14"/>
    </row>
    <row r="179" spans="2:8" x14ac:dyDescent="0.2">
      <c r="B179" s="14"/>
      <c r="C179" s="14"/>
      <c r="D179" s="14"/>
      <c r="E179" s="14"/>
      <c r="F179" s="14"/>
      <c r="G179" s="14"/>
      <c r="H179" s="14"/>
    </row>
    <row r="180" spans="2:8" x14ac:dyDescent="0.2">
      <c r="B180" s="14"/>
      <c r="C180" s="14"/>
      <c r="D180" s="14"/>
      <c r="E180" s="14"/>
      <c r="F180" s="14"/>
      <c r="G180" s="14"/>
      <c r="H180" s="14"/>
    </row>
    <row r="181" spans="2:8" x14ac:dyDescent="0.2">
      <c r="B181" s="14"/>
      <c r="C181" s="14"/>
      <c r="D181" s="14"/>
      <c r="E181" s="14"/>
      <c r="F181" s="14"/>
      <c r="G181" s="14"/>
      <c r="H181" s="14"/>
    </row>
    <row r="182" spans="2:8" x14ac:dyDescent="0.2">
      <c r="B182" s="14"/>
      <c r="C182" s="14"/>
      <c r="D182" s="14"/>
      <c r="E182" s="14"/>
      <c r="F182" s="14"/>
      <c r="G182" s="14"/>
      <c r="H182" s="14"/>
    </row>
    <row r="183" spans="2:8" x14ac:dyDescent="0.2">
      <c r="B183" s="14"/>
      <c r="C183" s="14"/>
      <c r="D183" s="14"/>
      <c r="E183" s="14"/>
      <c r="F183" s="14"/>
      <c r="G183" s="14"/>
      <c r="H183" s="14"/>
    </row>
    <row r="184" spans="2:8" x14ac:dyDescent="0.2">
      <c r="B184" s="14"/>
      <c r="C184" s="14"/>
      <c r="D184" s="14"/>
      <c r="E184" s="14"/>
      <c r="F184" s="14"/>
      <c r="G184" s="14"/>
      <c r="H184" s="14"/>
    </row>
    <row r="185" spans="2:8" x14ac:dyDescent="0.2">
      <c r="B185" s="14"/>
      <c r="C185" s="14"/>
      <c r="D185" s="14"/>
      <c r="E185" s="14"/>
      <c r="F185" s="14"/>
      <c r="G185" s="14"/>
      <c r="H185" s="14"/>
    </row>
    <row r="186" spans="2:8" x14ac:dyDescent="0.2">
      <c r="B186" s="14"/>
      <c r="C186" s="14"/>
      <c r="D186" s="14"/>
      <c r="E186" s="14"/>
      <c r="F186" s="14"/>
      <c r="G186" s="14"/>
      <c r="H186" s="14"/>
    </row>
    <row r="187" spans="2:8" x14ac:dyDescent="0.2">
      <c r="B187" s="14"/>
      <c r="C187" s="14"/>
      <c r="D187" s="14"/>
      <c r="E187" s="14"/>
      <c r="F187" s="14"/>
      <c r="G187" s="14"/>
      <c r="H187" s="14"/>
    </row>
    <row r="188" spans="2:8" x14ac:dyDescent="0.2">
      <c r="B188" s="14"/>
      <c r="C188" s="14"/>
      <c r="D188" s="14"/>
      <c r="E188" s="14"/>
      <c r="F188" s="14"/>
      <c r="G188" s="14"/>
      <c r="H188" s="14"/>
    </row>
    <row r="189" spans="2:8" x14ac:dyDescent="0.2">
      <c r="B189" s="14"/>
      <c r="C189" s="14"/>
      <c r="D189" s="14"/>
      <c r="E189" s="14"/>
      <c r="F189" s="14"/>
      <c r="G189" s="14"/>
      <c r="H189" s="14"/>
    </row>
    <row r="190" spans="2:8" x14ac:dyDescent="0.2">
      <c r="B190" s="14"/>
      <c r="C190" s="14"/>
      <c r="D190" s="14"/>
      <c r="E190" s="14"/>
      <c r="F190" s="14"/>
      <c r="G190" s="14"/>
      <c r="H190" s="14"/>
    </row>
    <row r="191" spans="2:8" x14ac:dyDescent="0.2">
      <c r="B191" s="14"/>
      <c r="C191" s="14"/>
      <c r="D191" s="14"/>
      <c r="E191" s="14"/>
      <c r="F191" s="14"/>
      <c r="G191" s="14"/>
      <c r="H191" s="14"/>
    </row>
    <row r="192" spans="2:8" x14ac:dyDescent="0.2">
      <c r="B192" s="14"/>
      <c r="C192" s="14"/>
      <c r="D192" s="14"/>
      <c r="E192" s="14"/>
      <c r="F192" s="14"/>
      <c r="G192" s="14"/>
      <c r="H192" s="14"/>
    </row>
    <row r="193" spans="2:8" x14ac:dyDescent="0.2">
      <c r="B193" s="14"/>
      <c r="C193" s="14"/>
      <c r="D193" s="14"/>
      <c r="E193" s="14"/>
      <c r="F193" s="14"/>
      <c r="G193" s="14"/>
      <c r="H193" s="14"/>
    </row>
    <row r="194" spans="2:8" x14ac:dyDescent="0.2">
      <c r="B194" s="14"/>
      <c r="C194" s="14"/>
      <c r="D194" s="14"/>
      <c r="E194" s="14"/>
      <c r="F194" s="14"/>
      <c r="G194" s="14"/>
      <c r="H194" s="14"/>
    </row>
    <row r="195" spans="2:8" x14ac:dyDescent="0.2">
      <c r="B195" s="14"/>
      <c r="C195" s="14"/>
      <c r="D195" s="14"/>
      <c r="E195" s="14"/>
      <c r="F195" s="14"/>
      <c r="G195" s="14"/>
      <c r="H195" s="14"/>
    </row>
    <row r="196" spans="2:8" x14ac:dyDescent="0.2">
      <c r="B196" s="14"/>
      <c r="C196" s="14"/>
      <c r="D196" s="14"/>
      <c r="E196" s="14"/>
      <c r="F196" s="14"/>
      <c r="G196" s="14"/>
      <c r="H196" s="14"/>
    </row>
    <row r="197" spans="2:8" x14ac:dyDescent="0.2">
      <c r="B197" s="14"/>
      <c r="C197" s="14"/>
      <c r="D197" s="14"/>
      <c r="E197" s="14"/>
      <c r="F197" s="14"/>
      <c r="G197" s="14"/>
      <c r="H197" s="14"/>
    </row>
    <row r="198" spans="2:8" x14ac:dyDescent="0.2">
      <c r="B198" s="14"/>
      <c r="C198" s="14"/>
      <c r="D198" s="14"/>
      <c r="E198" s="14"/>
      <c r="F198" s="14"/>
      <c r="G198" s="14"/>
      <c r="H198" s="14"/>
    </row>
    <row r="199" spans="2:8" x14ac:dyDescent="0.2">
      <c r="B199" s="14"/>
      <c r="C199" s="14"/>
      <c r="D199" s="14"/>
      <c r="E199" s="14"/>
      <c r="F199" s="14"/>
      <c r="G199" s="14"/>
      <c r="H199" s="14"/>
    </row>
    <row r="200" spans="2:8" x14ac:dyDescent="0.2">
      <c r="B200" s="14"/>
      <c r="C200" s="14"/>
      <c r="D200" s="14"/>
      <c r="E200" s="14"/>
      <c r="F200" s="14"/>
      <c r="G200" s="14"/>
      <c r="H200" s="14"/>
    </row>
    <row r="201" spans="2:8" x14ac:dyDescent="0.2">
      <c r="B201" s="14"/>
      <c r="C201" s="14"/>
      <c r="D201" s="14"/>
      <c r="E201" s="14"/>
      <c r="F201" s="14"/>
      <c r="G201" s="14"/>
      <c r="H201" s="14"/>
    </row>
    <row r="202" spans="2:8" x14ac:dyDescent="0.2">
      <c r="B202" s="14"/>
      <c r="C202" s="14"/>
      <c r="D202" s="14"/>
      <c r="E202" s="14"/>
      <c r="F202" s="14"/>
      <c r="G202" s="14"/>
      <c r="H202" s="14"/>
    </row>
    <row r="203" spans="2:8" x14ac:dyDescent="0.2">
      <c r="B203" s="14"/>
      <c r="C203" s="14"/>
      <c r="D203" s="14"/>
      <c r="E203" s="14"/>
      <c r="F203" s="14"/>
      <c r="G203" s="14"/>
      <c r="H203" s="14"/>
    </row>
    <row r="204" spans="2:8" x14ac:dyDescent="0.2">
      <c r="B204" s="14"/>
      <c r="C204" s="14"/>
      <c r="D204" s="14"/>
      <c r="E204" s="14"/>
      <c r="F204" s="14"/>
      <c r="G204" s="14"/>
      <c r="H204" s="14"/>
    </row>
    <row r="205" spans="2:8" x14ac:dyDescent="0.2">
      <c r="B205" s="14"/>
      <c r="C205" s="14"/>
      <c r="D205" s="14"/>
      <c r="E205" s="14"/>
      <c r="F205" s="14"/>
      <c r="G205" s="14"/>
      <c r="H205" s="14"/>
    </row>
    <row r="206" spans="2:8" x14ac:dyDescent="0.2">
      <c r="B206" s="14"/>
      <c r="C206" s="14"/>
      <c r="D206" s="14"/>
      <c r="E206" s="14"/>
      <c r="F206" s="14"/>
      <c r="G206" s="14"/>
      <c r="H206" s="14"/>
    </row>
    <row r="207" spans="2:8" x14ac:dyDescent="0.2">
      <c r="B207" s="14"/>
      <c r="C207" s="14"/>
      <c r="D207" s="14"/>
      <c r="E207" s="14"/>
      <c r="F207" s="14"/>
      <c r="G207" s="14"/>
      <c r="H207" s="14"/>
    </row>
    <row r="208" spans="2:8" x14ac:dyDescent="0.2">
      <c r="B208" s="14"/>
      <c r="C208" s="14"/>
      <c r="D208" s="14"/>
      <c r="E208" s="14"/>
      <c r="F208" s="14"/>
      <c r="G208" s="14"/>
      <c r="H208" s="14"/>
    </row>
    <row r="209" spans="2:8" x14ac:dyDescent="0.2">
      <c r="B209" s="14"/>
      <c r="C209" s="14"/>
      <c r="D209" s="14"/>
      <c r="E209" s="14"/>
      <c r="F209" s="14"/>
      <c r="G209" s="14"/>
      <c r="H209" s="14"/>
    </row>
    <row r="210" spans="2:8" x14ac:dyDescent="0.2">
      <c r="B210" s="14"/>
      <c r="C210" s="14"/>
      <c r="D210" s="14"/>
      <c r="E210" s="14"/>
      <c r="F210" s="14"/>
      <c r="G210" s="14"/>
      <c r="H210" s="14"/>
    </row>
    <row r="211" spans="2:8" x14ac:dyDescent="0.2">
      <c r="B211" s="14"/>
      <c r="C211" s="14"/>
      <c r="D211" s="14"/>
      <c r="E211" s="14"/>
      <c r="F211" s="14"/>
      <c r="G211" s="14"/>
      <c r="H211" s="14"/>
    </row>
    <row r="212" spans="2:8" x14ac:dyDescent="0.2">
      <c r="B212" s="14"/>
      <c r="C212" s="14"/>
      <c r="D212" s="14"/>
      <c r="E212" s="14"/>
      <c r="F212" s="14"/>
      <c r="G212" s="14"/>
      <c r="H212" s="14"/>
    </row>
    <row r="213" spans="2:8" x14ac:dyDescent="0.2">
      <c r="B213" s="14"/>
      <c r="C213" s="14"/>
      <c r="D213" s="14"/>
      <c r="E213" s="14"/>
      <c r="F213" s="14"/>
      <c r="G213" s="14"/>
      <c r="H213" s="14"/>
    </row>
    <row r="214" spans="2:8" x14ac:dyDescent="0.2">
      <c r="B214" s="14"/>
      <c r="C214" s="14"/>
      <c r="D214" s="14"/>
      <c r="E214" s="14"/>
      <c r="F214" s="14"/>
      <c r="G214" s="14"/>
      <c r="H214" s="14"/>
    </row>
    <row r="215" spans="2:8" x14ac:dyDescent="0.2">
      <c r="B215" s="14"/>
      <c r="C215" s="14"/>
      <c r="D215" s="14"/>
      <c r="E215" s="14"/>
      <c r="F215" s="14"/>
      <c r="G215" s="14"/>
      <c r="H215" s="14"/>
    </row>
    <row r="216" spans="2:8" x14ac:dyDescent="0.2">
      <c r="B216" s="14"/>
      <c r="C216" s="14"/>
      <c r="D216" s="14"/>
      <c r="E216" s="14"/>
      <c r="F216" s="14"/>
      <c r="G216" s="14"/>
      <c r="H216" s="14"/>
    </row>
    <row r="217" spans="2:8" x14ac:dyDescent="0.2">
      <c r="B217" s="14"/>
      <c r="C217" s="14"/>
      <c r="D217" s="14"/>
      <c r="E217" s="14"/>
      <c r="F217" s="14"/>
      <c r="G217" s="14"/>
      <c r="H217" s="14"/>
    </row>
    <row r="218" spans="2:8" x14ac:dyDescent="0.2">
      <c r="B218" s="14"/>
      <c r="C218" s="14"/>
      <c r="D218" s="14"/>
      <c r="E218" s="14"/>
      <c r="F218" s="14"/>
      <c r="G218" s="14"/>
      <c r="H218" s="14"/>
    </row>
    <row r="219" spans="2:8" x14ac:dyDescent="0.2">
      <c r="B219" s="14"/>
      <c r="C219" s="14"/>
      <c r="D219" s="14"/>
      <c r="E219" s="14"/>
      <c r="F219" s="14"/>
      <c r="G219" s="14"/>
      <c r="H219" s="14"/>
    </row>
    <row r="220" spans="2:8" x14ac:dyDescent="0.2">
      <c r="B220" s="14"/>
      <c r="C220" s="14"/>
      <c r="D220" s="14"/>
      <c r="E220" s="14"/>
      <c r="F220" s="14"/>
      <c r="G220" s="14"/>
      <c r="H220" s="14"/>
    </row>
    <row r="221" spans="2:8" x14ac:dyDescent="0.2">
      <c r="B221" s="14"/>
      <c r="C221" s="14"/>
      <c r="D221" s="14"/>
      <c r="E221" s="14"/>
      <c r="F221" s="14"/>
      <c r="G221" s="14"/>
      <c r="H221" s="14"/>
    </row>
    <row r="222" spans="2:8" x14ac:dyDescent="0.2">
      <c r="B222" s="14"/>
      <c r="C222" s="14"/>
      <c r="D222" s="14"/>
      <c r="E222" s="14"/>
      <c r="F222" s="14"/>
      <c r="G222" s="14"/>
      <c r="H222" s="14"/>
    </row>
    <row r="223" spans="2:8" x14ac:dyDescent="0.2">
      <c r="B223" s="14"/>
      <c r="C223" s="14"/>
      <c r="D223" s="14"/>
      <c r="E223" s="14"/>
      <c r="F223" s="14"/>
      <c r="G223" s="14"/>
      <c r="H223" s="14"/>
    </row>
    <row r="224" spans="2:8" x14ac:dyDescent="0.2">
      <c r="B224" s="14"/>
      <c r="C224" s="14"/>
      <c r="D224" s="14"/>
      <c r="E224" s="14"/>
      <c r="F224" s="14"/>
      <c r="G224" s="14"/>
      <c r="H224" s="14"/>
    </row>
    <row r="225" spans="2:8" x14ac:dyDescent="0.2">
      <c r="B225" s="14"/>
      <c r="C225" s="14"/>
      <c r="D225" s="14"/>
      <c r="E225" s="14"/>
      <c r="F225" s="14"/>
      <c r="G225" s="14"/>
      <c r="H225" s="14"/>
    </row>
    <row r="226" spans="2:8" x14ac:dyDescent="0.2">
      <c r="B226" s="14"/>
      <c r="C226" s="14"/>
      <c r="D226" s="14"/>
      <c r="E226" s="14"/>
      <c r="F226" s="14"/>
      <c r="G226" s="14"/>
      <c r="H226" s="14"/>
    </row>
    <row r="227" spans="2:8" x14ac:dyDescent="0.2">
      <c r="B227" s="14"/>
      <c r="C227" s="14"/>
      <c r="D227" s="14"/>
      <c r="E227" s="14"/>
      <c r="F227" s="14"/>
      <c r="G227" s="14"/>
      <c r="H227" s="14"/>
    </row>
    <row r="228" spans="2:8" x14ac:dyDescent="0.2">
      <c r="B228" s="14"/>
      <c r="C228" s="14"/>
      <c r="D228" s="14"/>
      <c r="E228" s="14"/>
      <c r="F228" s="14"/>
      <c r="G228" s="14"/>
      <c r="H228" s="14"/>
    </row>
    <row r="229" spans="2:8" x14ac:dyDescent="0.2">
      <c r="B229" s="14"/>
      <c r="C229" s="14"/>
      <c r="D229" s="14"/>
      <c r="E229" s="14"/>
      <c r="F229" s="14"/>
      <c r="G229" s="14"/>
      <c r="H229" s="14"/>
    </row>
    <row r="230" spans="2:8" x14ac:dyDescent="0.2">
      <c r="B230" s="14"/>
      <c r="C230" s="14"/>
      <c r="D230" s="14"/>
      <c r="E230" s="14"/>
      <c r="F230" s="14"/>
      <c r="G230" s="14"/>
      <c r="H230" s="14"/>
    </row>
    <row r="231" spans="2:8" x14ac:dyDescent="0.2">
      <c r="B231" s="14"/>
      <c r="C231" s="14"/>
      <c r="D231" s="14"/>
      <c r="E231" s="14"/>
      <c r="F231" s="14"/>
      <c r="G231" s="14"/>
      <c r="H231" s="14"/>
    </row>
    <row r="232" spans="2:8" x14ac:dyDescent="0.2">
      <c r="B232" s="14"/>
      <c r="C232" s="14"/>
      <c r="D232" s="14"/>
      <c r="E232" s="14"/>
      <c r="F232" s="14"/>
      <c r="G232" s="14"/>
      <c r="H232" s="14"/>
    </row>
    <row r="233" spans="2:8" x14ac:dyDescent="0.2">
      <c r="B233" s="14"/>
      <c r="C233" s="14"/>
      <c r="D233" s="14"/>
      <c r="E233" s="14"/>
      <c r="F233" s="14"/>
      <c r="G233" s="14"/>
      <c r="H233" s="14"/>
    </row>
    <row r="234" spans="2:8" x14ac:dyDescent="0.2">
      <c r="B234" s="14"/>
      <c r="C234" s="14"/>
      <c r="D234" s="14"/>
      <c r="E234" s="14"/>
      <c r="F234" s="14"/>
      <c r="G234" s="14"/>
      <c r="H234" s="14"/>
    </row>
    <row r="235" spans="2:8" x14ac:dyDescent="0.2">
      <c r="B235" s="14"/>
      <c r="C235" s="14"/>
      <c r="D235" s="14"/>
      <c r="E235" s="14"/>
      <c r="F235" s="14"/>
      <c r="G235" s="14"/>
      <c r="H235" s="14"/>
    </row>
    <row r="236" spans="2:8" x14ac:dyDescent="0.2">
      <c r="B236" s="14"/>
      <c r="C236" s="14"/>
      <c r="D236" s="14"/>
      <c r="E236" s="14"/>
      <c r="F236" s="14"/>
      <c r="G236" s="14"/>
      <c r="H236" s="14"/>
    </row>
    <row r="237" spans="2:8" x14ac:dyDescent="0.2">
      <c r="B237" s="14"/>
      <c r="C237" s="14"/>
      <c r="D237" s="14"/>
      <c r="E237" s="14"/>
      <c r="F237" s="14"/>
      <c r="G237" s="14"/>
      <c r="H237" s="14"/>
    </row>
    <row r="238" spans="2:8" x14ac:dyDescent="0.2">
      <c r="B238" s="14"/>
      <c r="C238" s="14"/>
      <c r="D238" s="14"/>
      <c r="E238" s="14"/>
      <c r="F238" s="14"/>
      <c r="G238" s="14"/>
      <c r="H238" s="14"/>
    </row>
    <row r="239" spans="2:8" x14ac:dyDescent="0.2">
      <c r="B239" s="14"/>
      <c r="C239" s="14"/>
      <c r="D239" s="14"/>
      <c r="E239" s="14"/>
      <c r="F239" s="14"/>
      <c r="G239" s="14"/>
      <c r="H239" s="14"/>
    </row>
    <row r="240" spans="2:8" x14ac:dyDescent="0.2">
      <c r="B240" s="14"/>
      <c r="C240" s="14"/>
      <c r="D240" s="14"/>
      <c r="E240" s="14"/>
      <c r="F240" s="14"/>
      <c r="G240" s="14"/>
      <c r="H240" s="14"/>
    </row>
    <row r="241" spans="2:8" x14ac:dyDescent="0.2">
      <c r="B241" s="14"/>
      <c r="C241" s="14"/>
      <c r="D241" s="14"/>
      <c r="E241" s="14"/>
      <c r="F241" s="14"/>
      <c r="G241" s="14"/>
      <c r="H241" s="14"/>
    </row>
    <row r="242" spans="2:8" x14ac:dyDescent="0.2">
      <c r="B242" s="14"/>
      <c r="C242" s="14"/>
      <c r="D242" s="14"/>
      <c r="E242" s="14"/>
      <c r="F242" s="14"/>
      <c r="G242" s="14"/>
      <c r="H242" s="14"/>
    </row>
    <row r="243" spans="2:8" x14ac:dyDescent="0.2">
      <c r="B243" s="14"/>
      <c r="C243" s="14"/>
      <c r="D243" s="14"/>
      <c r="E243" s="14"/>
      <c r="F243" s="14"/>
      <c r="G243" s="14"/>
      <c r="H243" s="14"/>
    </row>
    <row r="244" spans="2:8" x14ac:dyDescent="0.2">
      <c r="B244" s="14"/>
      <c r="C244" s="14"/>
      <c r="D244" s="14"/>
      <c r="E244" s="14"/>
      <c r="F244" s="14"/>
      <c r="G244" s="14"/>
      <c r="H244" s="14"/>
    </row>
    <row r="245" spans="2:8" x14ac:dyDescent="0.2">
      <c r="B245" s="14"/>
      <c r="C245" s="14"/>
      <c r="D245" s="14"/>
      <c r="E245" s="14"/>
      <c r="F245" s="14"/>
      <c r="G245" s="14"/>
      <c r="H245" s="14"/>
    </row>
    <row r="246" spans="2:8" x14ac:dyDescent="0.2">
      <c r="B246" s="14"/>
      <c r="C246" s="14"/>
      <c r="D246" s="14"/>
      <c r="E246" s="14"/>
      <c r="F246" s="14"/>
      <c r="G246" s="14"/>
      <c r="H246" s="14"/>
    </row>
    <row r="247" spans="2:8" x14ac:dyDescent="0.2">
      <c r="B247" s="14"/>
      <c r="C247" s="14"/>
      <c r="D247" s="14"/>
      <c r="E247" s="14"/>
      <c r="F247" s="14"/>
      <c r="G247" s="14"/>
      <c r="H247" s="14"/>
    </row>
    <row r="248" spans="2:8" x14ac:dyDescent="0.2">
      <c r="B248" s="14"/>
      <c r="C248" s="14"/>
      <c r="D248" s="14"/>
      <c r="E248" s="14"/>
      <c r="F248" s="14"/>
      <c r="G248" s="14"/>
      <c r="H248" s="14"/>
    </row>
    <row r="249" spans="2:8" x14ac:dyDescent="0.2">
      <c r="B249" s="14"/>
      <c r="C249" s="14"/>
      <c r="D249" s="14"/>
      <c r="E249" s="14"/>
      <c r="F249" s="14"/>
      <c r="G249" s="14"/>
      <c r="H249" s="14"/>
    </row>
    <row r="250" spans="2:8" x14ac:dyDescent="0.2">
      <c r="B250" s="14"/>
      <c r="C250" s="14"/>
      <c r="D250" s="14"/>
      <c r="E250" s="14"/>
      <c r="F250" s="14"/>
      <c r="G250" s="14"/>
      <c r="H250" s="14"/>
    </row>
    <row r="251" spans="2:8" x14ac:dyDescent="0.2">
      <c r="B251" s="14"/>
      <c r="C251" s="14"/>
      <c r="D251" s="14"/>
      <c r="E251" s="14"/>
      <c r="F251" s="14"/>
      <c r="G251" s="14"/>
      <c r="H251" s="14"/>
    </row>
    <row r="252" spans="2:8" x14ac:dyDescent="0.2">
      <c r="B252" s="14"/>
      <c r="C252" s="14"/>
      <c r="D252" s="14"/>
      <c r="E252" s="14"/>
      <c r="F252" s="14"/>
      <c r="G252" s="14"/>
      <c r="H252" s="14"/>
    </row>
    <row r="253" spans="2:8" x14ac:dyDescent="0.2">
      <c r="B253" s="14"/>
      <c r="C253" s="14"/>
      <c r="D253" s="14"/>
      <c r="E253" s="14"/>
      <c r="F253" s="14"/>
      <c r="G253" s="14"/>
      <c r="H253" s="14"/>
    </row>
    <row r="254" spans="2:8" x14ac:dyDescent="0.2">
      <c r="B254" s="14"/>
      <c r="C254" s="14"/>
      <c r="D254" s="14"/>
      <c r="E254" s="14"/>
      <c r="F254" s="14"/>
      <c r="G254" s="14"/>
      <c r="H254" s="14"/>
    </row>
    <row r="255" spans="2:8" x14ac:dyDescent="0.2">
      <c r="B255" s="14"/>
      <c r="C255" s="14"/>
      <c r="D255" s="14"/>
      <c r="E255" s="14"/>
      <c r="F255" s="14"/>
      <c r="G255" s="14"/>
      <c r="H255" s="14"/>
    </row>
    <row r="256" spans="2:8" x14ac:dyDescent="0.2">
      <c r="B256" s="14"/>
      <c r="C256" s="14"/>
      <c r="D256" s="14"/>
      <c r="E256" s="14"/>
      <c r="F256" s="14"/>
      <c r="G256" s="14"/>
      <c r="H256" s="14"/>
    </row>
    <row r="257" spans="2:8" x14ac:dyDescent="0.2">
      <c r="B257" s="14"/>
      <c r="C257" s="14"/>
      <c r="D257" s="14"/>
      <c r="E257" s="14"/>
      <c r="F257" s="14"/>
      <c r="G257" s="14"/>
      <c r="H257" s="14"/>
    </row>
    <row r="258" spans="2:8" x14ac:dyDescent="0.2">
      <c r="B258" s="14"/>
      <c r="C258" s="14"/>
      <c r="D258" s="14"/>
      <c r="E258" s="14"/>
      <c r="F258" s="14"/>
      <c r="G258" s="14"/>
      <c r="H258" s="14"/>
    </row>
    <row r="259" spans="2:8" x14ac:dyDescent="0.2">
      <c r="B259" s="14"/>
      <c r="C259" s="14"/>
      <c r="D259" s="14"/>
      <c r="E259" s="14"/>
      <c r="F259" s="14"/>
      <c r="G259" s="14"/>
      <c r="H259" s="14"/>
    </row>
    <row r="260" spans="2:8" x14ac:dyDescent="0.2">
      <c r="B260" s="14"/>
      <c r="C260" s="14"/>
      <c r="D260" s="14"/>
      <c r="E260" s="14"/>
      <c r="F260" s="14"/>
      <c r="G260" s="14"/>
      <c r="H260" s="14"/>
    </row>
    <row r="261" spans="2:8" x14ac:dyDescent="0.2">
      <c r="B261" s="14"/>
      <c r="C261" s="14"/>
      <c r="D261" s="14"/>
      <c r="E261" s="14"/>
      <c r="F261" s="14"/>
      <c r="G261" s="14"/>
      <c r="H261" s="14"/>
    </row>
    <row r="262" spans="2:8" x14ac:dyDescent="0.2">
      <c r="B262" s="14"/>
      <c r="C262" s="14"/>
      <c r="D262" s="14"/>
      <c r="E262" s="14"/>
      <c r="F262" s="14"/>
      <c r="G262" s="14"/>
      <c r="H262" s="14"/>
    </row>
    <row r="263" spans="2:8" x14ac:dyDescent="0.2">
      <c r="B263" s="14"/>
      <c r="C263" s="14"/>
      <c r="D263" s="14"/>
      <c r="E263" s="14"/>
      <c r="F263" s="14"/>
      <c r="G263" s="14"/>
      <c r="H263" s="14"/>
    </row>
    <row r="264" spans="2:8" x14ac:dyDescent="0.2">
      <c r="B264" s="14"/>
      <c r="C264" s="14"/>
      <c r="D264" s="14"/>
      <c r="E264" s="14"/>
      <c r="F264" s="14"/>
      <c r="G264" s="14"/>
      <c r="H264" s="14"/>
    </row>
    <row r="265" spans="2:8" x14ac:dyDescent="0.2">
      <c r="B265" s="14"/>
      <c r="C265" s="14"/>
      <c r="D265" s="14"/>
      <c r="E265" s="14"/>
      <c r="F265" s="14"/>
      <c r="G265" s="14"/>
      <c r="H265" s="14"/>
    </row>
    <row r="266" spans="2:8" x14ac:dyDescent="0.2">
      <c r="B266" s="14"/>
      <c r="C266" s="14"/>
      <c r="D266" s="14"/>
      <c r="E266" s="14"/>
      <c r="F266" s="14"/>
      <c r="G266" s="14"/>
      <c r="H266" s="14"/>
    </row>
    <row r="267" spans="2:8" x14ac:dyDescent="0.2">
      <c r="B267" s="14"/>
      <c r="C267" s="14"/>
      <c r="D267" s="14"/>
      <c r="E267" s="14"/>
      <c r="F267" s="14"/>
      <c r="G267" s="14"/>
      <c r="H267" s="14"/>
    </row>
    <row r="268" spans="2:8" x14ac:dyDescent="0.2">
      <c r="B268" s="14"/>
      <c r="C268" s="14"/>
      <c r="D268" s="14"/>
      <c r="E268" s="14"/>
      <c r="F268" s="14"/>
      <c r="G268" s="14"/>
      <c r="H268" s="14"/>
    </row>
    <row r="269" spans="2:8" x14ac:dyDescent="0.2">
      <c r="B269" s="14"/>
      <c r="C269" s="14"/>
      <c r="D269" s="14"/>
      <c r="E269" s="14"/>
      <c r="F269" s="14"/>
      <c r="G269" s="14"/>
      <c r="H269" s="14"/>
    </row>
    <row r="270" spans="2:8" x14ac:dyDescent="0.2">
      <c r="B270" s="14"/>
      <c r="C270" s="14"/>
      <c r="D270" s="14"/>
      <c r="E270" s="14"/>
      <c r="F270" s="14"/>
      <c r="G270" s="14"/>
      <c r="H270" s="14"/>
    </row>
    <row r="271" spans="2:8" x14ac:dyDescent="0.2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038DE-BC6C-4B76-8E90-892CBF8FDC8F}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2578125" defaultRowHeight="14.25" x14ac:dyDescent="0.25"/>
  <cols>
    <col min="1" max="2" width="11.42578125" style="3"/>
    <col min="3" max="3" width="41.7109375" style="3" customWidth="1"/>
    <col min="4" max="4" width="22" style="3" bestFit="1" customWidth="1"/>
    <col min="5" max="5" width="11.42578125" style="3"/>
    <col min="6" max="6" width="13.28515625" style="3" customWidth="1"/>
    <col min="7" max="7" width="16.140625" style="3" customWidth="1"/>
    <col min="8" max="11" width="11.42578125" style="3"/>
    <col min="12" max="12" width="23.140625" style="3" customWidth="1"/>
    <col min="13" max="16384" width="11.42578125" style="3"/>
  </cols>
  <sheetData>
    <row r="2" spans="1:6" ht="37.5" customHeight="1" x14ac:dyDescent="0.25">
      <c r="A2" s="269" t="s">
        <v>26</v>
      </c>
      <c r="B2" s="269"/>
      <c r="C2" s="269"/>
      <c r="D2" s="269"/>
      <c r="E2" s="269"/>
      <c r="F2" s="269"/>
    </row>
    <row r="5" spans="1:6" ht="34.5" customHeight="1" x14ac:dyDescent="0.25">
      <c r="A5" s="129"/>
      <c r="B5" s="283" t="s">
        <v>22</v>
      </c>
      <c r="C5" s="283"/>
      <c r="D5" s="283"/>
      <c r="E5" s="283"/>
      <c r="F5" s="129"/>
    </row>
    <row r="8" spans="1:6" ht="19.5" customHeight="1" x14ac:dyDescent="0.25">
      <c r="B8" s="276" t="s">
        <v>0</v>
      </c>
      <c r="C8" s="277"/>
      <c r="D8" s="277"/>
      <c r="E8" s="278"/>
    </row>
    <row r="9" spans="1:6" s="130" customFormat="1" ht="19.5" customHeight="1" x14ac:dyDescent="0.25">
      <c r="B9" s="287" t="s">
        <v>19</v>
      </c>
      <c r="C9" s="288"/>
      <c r="D9" s="93">
        <f>D11*D10</f>
        <v>126000</v>
      </c>
      <c r="E9" s="131" t="s">
        <v>13</v>
      </c>
    </row>
    <row r="10" spans="1:6" s="130" customFormat="1" ht="19.5" customHeight="1" x14ac:dyDescent="0.25">
      <c r="B10" s="299" t="s">
        <v>128</v>
      </c>
      <c r="C10" s="300"/>
      <c r="D10" s="96">
        <v>14</v>
      </c>
      <c r="E10" s="145" t="s">
        <v>129</v>
      </c>
    </row>
    <row r="11" spans="1:6" s="130" customFormat="1" ht="19.5" customHeight="1" x14ac:dyDescent="0.25">
      <c r="B11" s="289" t="s">
        <v>12</v>
      </c>
      <c r="C11" s="290"/>
      <c r="D11" s="142">
        <v>9000</v>
      </c>
      <c r="E11" s="141" t="s">
        <v>13</v>
      </c>
    </row>
    <row r="12" spans="1:6" s="130" customFormat="1" ht="12.75" x14ac:dyDescent="0.25">
      <c r="D12" s="132"/>
    </row>
    <row r="13" spans="1:6" ht="15.75" x14ac:dyDescent="0.25">
      <c r="B13" s="276" t="s">
        <v>113</v>
      </c>
      <c r="C13" s="277"/>
      <c r="D13" s="277"/>
      <c r="E13" s="278"/>
    </row>
    <row r="14" spans="1:6" s="130" customFormat="1" ht="19.5" customHeight="1" x14ac:dyDescent="0.25">
      <c r="B14" s="303" t="s">
        <v>19</v>
      </c>
      <c r="C14" s="304"/>
      <c r="D14" s="93">
        <f>D15*D18</f>
        <v>94219.349999999991</v>
      </c>
      <c r="E14" s="133" t="s">
        <v>13</v>
      </c>
    </row>
    <row r="15" spans="1:6" s="130" customFormat="1" ht="19.5" customHeight="1" x14ac:dyDescent="0.25">
      <c r="B15" s="301" t="s">
        <v>150</v>
      </c>
      <c r="C15" s="302"/>
      <c r="D15" s="173">
        <v>628129</v>
      </c>
      <c r="E15" s="135" t="s">
        <v>30</v>
      </c>
    </row>
    <row r="16" spans="1:6" s="130" customFormat="1" ht="19.5" customHeight="1" x14ac:dyDescent="0.25">
      <c r="B16" s="301" t="s">
        <v>20</v>
      </c>
      <c r="C16" s="302"/>
      <c r="D16" s="134">
        <v>6</v>
      </c>
      <c r="E16" s="135" t="s">
        <v>121</v>
      </c>
      <c r="F16" s="136"/>
    </row>
    <row r="17" spans="2:6" s="130" customFormat="1" ht="19.5" customHeight="1" x14ac:dyDescent="0.25">
      <c r="B17" s="301" t="s">
        <v>152</v>
      </c>
      <c r="C17" s="302"/>
      <c r="D17" s="137">
        <v>900</v>
      </c>
      <c r="E17" s="135" t="s">
        <v>118</v>
      </c>
    </row>
    <row r="18" spans="2:6" s="130" customFormat="1" ht="19.5" customHeight="1" x14ac:dyDescent="0.25">
      <c r="B18" s="291" t="s">
        <v>151</v>
      </c>
      <c r="C18" s="292"/>
      <c r="D18" s="138">
        <f>(D17/D16)/1000</f>
        <v>0.15</v>
      </c>
      <c r="E18" s="139" t="s">
        <v>122</v>
      </c>
    </row>
    <row r="19" spans="2:6" x14ac:dyDescent="0.25">
      <c r="D19" s="4"/>
    </row>
    <row r="20" spans="2:6" ht="15.75" x14ac:dyDescent="0.25">
      <c r="B20" s="276" t="s">
        <v>114</v>
      </c>
      <c r="C20" s="277"/>
      <c r="D20" s="277"/>
      <c r="E20" s="278"/>
    </row>
    <row r="21" spans="2:6" s="132" customFormat="1" ht="19.5" customHeight="1" x14ac:dyDescent="0.25">
      <c r="B21" s="303" t="s">
        <v>19</v>
      </c>
      <c r="C21" s="304"/>
      <c r="D21" s="93">
        <f>D22*D25</f>
        <v>273053.592</v>
      </c>
      <c r="E21" s="133" t="s">
        <v>13</v>
      </c>
    </row>
    <row r="22" spans="2:6" s="132" customFormat="1" ht="19.5" customHeight="1" x14ac:dyDescent="0.25">
      <c r="B22" s="301" t="s">
        <v>149</v>
      </c>
      <c r="C22" s="302"/>
      <c r="D22" s="96">
        <v>379.24110000000002</v>
      </c>
      <c r="E22" s="135" t="s">
        <v>10</v>
      </c>
    </row>
    <row r="23" spans="2:6" s="132" customFormat="1" ht="19.5" customHeight="1" x14ac:dyDescent="0.25">
      <c r="B23" s="305" t="s">
        <v>115</v>
      </c>
      <c r="C23" s="306"/>
      <c r="D23" s="137">
        <v>800</v>
      </c>
      <c r="E23" s="135" t="s">
        <v>117</v>
      </c>
    </row>
    <row r="24" spans="2:6" s="132" customFormat="1" ht="19.5" customHeight="1" x14ac:dyDescent="0.25">
      <c r="B24" s="301" t="s">
        <v>148</v>
      </c>
      <c r="C24" s="302"/>
      <c r="D24" s="137">
        <v>900</v>
      </c>
      <c r="E24" s="135" t="s">
        <v>118</v>
      </c>
    </row>
    <row r="25" spans="2:6" s="132" customFormat="1" ht="19.5" customHeight="1" x14ac:dyDescent="0.25">
      <c r="B25" s="291" t="s">
        <v>147</v>
      </c>
      <c r="C25" s="292"/>
      <c r="D25" s="125">
        <f>D23*D24/1000</f>
        <v>720</v>
      </c>
      <c r="E25" s="139" t="s">
        <v>119</v>
      </c>
    </row>
    <row r="27" spans="2:6" ht="15.75" x14ac:dyDescent="0.25">
      <c r="B27" s="276" t="s">
        <v>116</v>
      </c>
      <c r="C27" s="277"/>
      <c r="D27" s="277"/>
      <c r="E27" s="278"/>
    </row>
    <row r="28" spans="2:6" s="130" customFormat="1" ht="19.5" customHeight="1" x14ac:dyDescent="0.25">
      <c r="B28" s="293" t="s">
        <v>115</v>
      </c>
      <c r="C28" s="294"/>
      <c r="D28" s="137">
        <v>300</v>
      </c>
      <c r="E28" s="135" t="s">
        <v>117</v>
      </c>
      <c r="F28" s="140"/>
    </row>
    <row r="29" spans="2:6" s="130" customFormat="1" ht="19.5" customHeight="1" x14ac:dyDescent="0.25">
      <c r="B29" s="295" t="s">
        <v>148</v>
      </c>
      <c r="C29" s="296"/>
      <c r="D29" s="137">
        <v>900</v>
      </c>
      <c r="E29" s="135" t="s">
        <v>118</v>
      </c>
    </row>
    <row r="30" spans="2:6" s="130" customFormat="1" ht="19.5" customHeight="1" x14ac:dyDescent="0.25">
      <c r="B30" s="297" t="s">
        <v>147</v>
      </c>
      <c r="C30" s="298"/>
      <c r="D30" s="125">
        <f>D28*D29/1000</f>
        <v>270</v>
      </c>
      <c r="E30" s="139" t="s">
        <v>119</v>
      </c>
    </row>
    <row r="32" spans="2:6" x14ac:dyDescent="0.2">
      <c r="C32" s="1"/>
      <c r="D32" s="1"/>
      <c r="E32" s="1"/>
    </row>
    <row r="35" spans="1:6" x14ac:dyDescent="0.2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462076-321e-4407-a728-5a388c7c339c" xsi:nil="true"/>
    <lcf76f155ced4ddcb4097134ff3c332f xmlns="b7289a41-1d9c-4e32-acbb-ccd1d1c305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9571F3D465C142A8BFA0F6285F9DA8" ma:contentTypeVersion="15" ma:contentTypeDescription="Ein neues Dokument erstellen." ma:contentTypeScope="" ma:versionID="11befe359f2a777bfc4cf4528d0490b7">
  <xsd:schema xmlns:xsd="http://www.w3.org/2001/XMLSchema" xmlns:xs="http://www.w3.org/2001/XMLSchema" xmlns:p="http://schemas.microsoft.com/office/2006/metadata/properties" xmlns:ns2="b7289a41-1d9c-4e32-acbb-ccd1d1c3055e" xmlns:ns3="31462076-321e-4407-a728-5a388c7c339c" targetNamespace="http://schemas.microsoft.com/office/2006/metadata/properties" ma:root="true" ma:fieldsID="ff406d1ca67eea7637f0962b69affa74" ns2:_="" ns3:_="">
    <xsd:import namespace="b7289a41-1d9c-4e32-acbb-ccd1d1c3055e"/>
    <xsd:import namespace="31462076-321e-4407-a728-5a388c7c3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89a41-1d9c-4e32-acbb-ccd1d1c30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62076-321e-4407-a728-5a388c7c33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d40ee96-f9f1-4777-854e-847f34ceff70}" ma:internalName="TaxCatchAll" ma:showField="CatchAllData" ma:web="31462076-321e-4407-a728-5a388c7c3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A569B1-465F-4D2A-BE73-705C6AB5C859}">
  <ds:schemaRefs>
    <ds:schemaRef ds:uri="b7289a41-1d9c-4e32-acbb-ccd1d1c3055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31462076-321e-4407-a728-5a388c7c339c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BA29E4-96D6-4869-B492-F63045A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289a41-1d9c-4e32-acbb-ccd1d1c3055e"/>
    <ds:schemaRef ds:uri="31462076-321e-4407-a728-5a388c7c33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wolfgang.mayer</cp:lastModifiedBy>
  <cp:lastPrinted>2023-01-23T15:47:50Z</cp:lastPrinted>
  <dcterms:created xsi:type="dcterms:W3CDTF">2022-05-10T08:02:21Z</dcterms:created>
  <dcterms:modified xsi:type="dcterms:W3CDTF">2023-02-15T15:45:56Z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